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dfed9d0b3678454/Postal Palm Springs/Accounting/Cash Management/"/>
    </mc:Choice>
  </mc:AlternateContent>
  <xr:revisionPtr revIDLastSave="36" documentId="8_{D9DF341A-2964-4112-8094-73E62FAF3E4A}" xr6:coauthVersionLast="47" xr6:coauthVersionMax="47" xr10:uidLastSave="{69F78CC6-AE26-4238-B6DC-1FBFFBEFDF1A}"/>
  <bookViews>
    <workbookView xWindow="-120" yWindow="-120" windowWidth="29040" windowHeight="15840" tabRatio="500" firstSheet="2" activeTab="2" xr2:uid="{00000000-000D-0000-FFFF-FFFF00000000}"/>
  </bookViews>
  <sheets>
    <sheet name="Daily Sales Summay" sheetId="7" state="hidden" r:id="rId1"/>
    <sheet name="Daily Sales Summary rv1" sheetId="8" state="hidden" r:id="rId2"/>
    <sheet name="Daily Sales &amp; Petty Cash Recon" sheetId="13" r:id="rId3"/>
    <sheet name="Change Request" sheetId="15" r:id="rId4"/>
    <sheet name="Reconciliation" sheetId="9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13" l="1"/>
  <c r="G63" i="13" s="1"/>
  <c r="I63" i="13" s="1"/>
  <c r="E58" i="13"/>
  <c r="G58" i="13" s="1"/>
  <c r="I58" i="13" s="1"/>
  <c r="E53" i="13"/>
  <c r="G53" i="13" s="1"/>
  <c r="I53" i="13" s="1"/>
  <c r="L22" i="13"/>
  <c r="L21" i="13"/>
  <c r="L20" i="13"/>
  <c r="L18" i="13"/>
  <c r="L14" i="13"/>
  <c r="L13" i="13"/>
  <c r="L12" i="13"/>
  <c r="L11" i="13"/>
  <c r="L10" i="13"/>
  <c r="I60" i="13"/>
  <c r="I59" i="13"/>
  <c r="G60" i="13"/>
  <c r="G59" i="13"/>
  <c r="E60" i="13"/>
  <c r="E59" i="13"/>
  <c r="C60" i="13"/>
  <c r="C59" i="13"/>
  <c r="I65" i="13"/>
  <c r="I64" i="13"/>
  <c r="G65" i="13"/>
  <c r="G64" i="13"/>
  <c r="E65" i="13"/>
  <c r="E64" i="13"/>
  <c r="C65" i="13"/>
  <c r="C64" i="13"/>
  <c r="I55" i="13"/>
  <c r="I54" i="13"/>
  <c r="G55" i="13"/>
  <c r="G54" i="13"/>
  <c r="E55" i="13"/>
  <c r="E54" i="13"/>
  <c r="C55" i="13"/>
  <c r="C54" i="13"/>
  <c r="D56" i="13"/>
  <c r="E56" i="13" s="1"/>
  <c r="H61" i="13"/>
  <c r="I61" i="13" s="1"/>
  <c r="F61" i="13"/>
  <c r="G61" i="13" s="1"/>
  <c r="D61" i="13"/>
  <c r="E61" i="13" s="1"/>
  <c r="B61" i="13"/>
  <c r="C61" i="13" s="1"/>
  <c r="H66" i="13"/>
  <c r="I66" i="13" s="1"/>
  <c r="F66" i="13"/>
  <c r="G66" i="13" s="1"/>
  <c r="D66" i="13"/>
  <c r="E66" i="13" s="1"/>
  <c r="B66" i="13"/>
  <c r="C66" i="13" s="1"/>
  <c r="H56" i="13"/>
  <c r="I56" i="13" s="1"/>
  <c r="F56" i="13"/>
  <c r="G56" i="13" s="1"/>
  <c r="B56" i="13"/>
  <c r="C56" i="13" s="1"/>
  <c r="N26" i="13"/>
  <c r="E68" i="13" l="1"/>
  <c r="N66" i="13"/>
  <c r="B68" i="13"/>
  <c r="L19" i="13"/>
  <c r="D68" i="13"/>
  <c r="G68" i="13"/>
  <c r="F68" i="13"/>
  <c r="N61" i="13"/>
  <c r="N56" i="13"/>
  <c r="H68" i="13"/>
  <c r="I68" i="13"/>
  <c r="C68" i="13"/>
  <c r="C47" i="13"/>
  <c r="E47" i="13"/>
  <c r="G47" i="13"/>
  <c r="I47" i="13"/>
  <c r="K47" i="13"/>
  <c r="C46" i="13"/>
  <c r="E46" i="13"/>
  <c r="G46" i="13"/>
  <c r="I46" i="13"/>
  <c r="K46" i="13"/>
  <c r="L68" i="13" l="1"/>
  <c r="L46" i="13"/>
  <c r="L47" i="13"/>
  <c r="L28" i="13"/>
  <c r="L17" i="13" l="1"/>
  <c r="L9" i="13"/>
  <c r="L15" i="13"/>
  <c r="N17" i="13" l="1"/>
  <c r="N15" i="13"/>
  <c r="F24" i="13"/>
  <c r="D7" i="15" l="1"/>
  <c r="D8" i="15"/>
  <c r="D9" i="15"/>
  <c r="D10" i="15"/>
  <c r="D11" i="15"/>
  <c r="D12" i="15"/>
  <c r="D13" i="15"/>
  <c r="D14" i="15"/>
  <c r="D15" i="15"/>
  <c r="D16" i="15"/>
  <c r="H24" i="13"/>
  <c r="D24" i="13"/>
  <c r="B24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H48" i="13" l="1"/>
  <c r="J48" i="13"/>
  <c r="F48" i="13"/>
  <c r="D48" i="13"/>
  <c r="B48" i="13"/>
  <c r="L35" i="13"/>
  <c r="L42" i="13"/>
  <c r="L36" i="13"/>
  <c r="L38" i="13"/>
  <c r="L43" i="13"/>
  <c r="L37" i="13"/>
  <c r="L31" i="13"/>
  <c r="L32" i="13"/>
  <c r="L34" i="13"/>
  <c r="L39" i="13"/>
  <c r="L40" i="13"/>
  <c r="L44" i="13"/>
  <c r="L33" i="13"/>
  <c r="L41" i="13"/>
  <c r="L45" i="13"/>
  <c r="L24" i="13"/>
  <c r="L50" i="13" s="1"/>
  <c r="D17" i="15"/>
  <c r="N48" i="13" l="1"/>
  <c r="L48" i="13"/>
  <c r="L51" i="13" s="1"/>
  <c r="X16" i="9" l="1"/>
  <c r="E19" i="9"/>
  <c r="T8" i="9"/>
  <c r="S8" i="9"/>
  <c r="R8" i="9"/>
  <c r="P8" i="9"/>
  <c r="O8" i="9"/>
  <c r="N8" i="9"/>
  <c r="M8" i="9"/>
  <c r="L8" i="9"/>
  <c r="K8" i="9"/>
  <c r="I8" i="9"/>
  <c r="H8" i="9"/>
  <c r="G8" i="9"/>
  <c r="C32" i="8"/>
  <c r="F8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E8" i="9"/>
  <c r="Q22" i="9"/>
  <c r="F16" i="9"/>
  <c r="F22" i="9" s="1"/>
  <c r="E22" i="9"/>
  <c r="AF16" i="9"/>
  <c r="AF22" i="9" s="1"/>
  <c r="AE16" i="9"/>
  <c r="AE22" i="9" s="1"/>
  <c r="AD16" i="9"/>
  <c r="AD22" i="9" s="1"/>
  <c r="AC16" i="9"/>
  <c r="AC22" i="9" s="1"/>
  <c r="AB16" i="9"/>
  <c r="AB22" i="9" s="1"/>
  <c r="AA16" i="9"/>
  <c r="AA22" i="9" s="1"/>
  <c r="Z16" i="9"/>
  <c r="Z22" i="9" s="1"/>
  <c r="Y16" i="9"/>
  <c r="Y22" i="9" s="1"/>
  <c r="X22" i="9"/>
  <c r="W16" i="9"/>
  <c r="W22" i="9"/>
  <c r="V16" i="9"/>
  <c r="V22" i="9" s="1"/>
  <c r="U16" i="9"/>
  <c r="U22" i="9"/>
  <c r="T16" i="9"/>
  <c r="T22" i="9" s="1"/>
  <c r="S16" i="9"/>
  <c r="S22" i="9"/>
  <c r="R16" i="9"/>
  <c r="R22" i="9" s="1"/>
  <c r="Q16" i="9"/>
  <c r="P16" i="9"/>
  <c r="P22" i="9" s="1"/>
  <c r="O16" i="9"/>
  <c r="O22" i="9" s="1"/>
  <c r="N16" i="9"/>
  <c r="N22" i="9" s="1"/>
  <c r="M16" i="9"/>
  <c r="M22" i="9" s="1"/>
  <c r="L16" i="9"/>
  <c r="L22" i="9" s="1"/>
  <c r="K16" i="9"/>
  <c r="K22" i="9" s="1"/>
  <c r="J16" i="9"/>
  <c r="J22" i="9" s="1"/>
  <c r="I16" i="9"/>
  <c r="I22" i="9" s="1"/>
  <c r="H16" i="9"/>
  <c r="H22" i="9"/>
  <c r="G16" i="9"/>
  <c r="G22" i="9" s="1"/>
  <c r="E16" i="9"/>
  <c r="D5" i="9"/>
  <c r="D8" i="9"/>
  <c r="C22" i="9"/>
  <c r="D16" i="9"/>
  <c r="D22" i="9" s="1"/>
  <c r="D19" i="9"/>
  <c r="B19" i="9"/>
  <c r="D11" i="9"/>
  <c r="D21" i="9" s="1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C21" i="9"/>
  <c r="C20" i="9"/>
  <c r="C19" i="9"/>
  <c r="B20" i="9"/>
  <c r="B21" i="9"/>
  <c r="B16" i="9"/>
  <c r="B22" i="9" s="1"/>
  <c r="C6" i="8"/>
  <c r="C37" i="8"/>
  <c r="D37" i="8" s="1"/>
  <c r="H10" i="8"/>
  <c r="H8" i="8"/>
  <c r="H16" i="8"/>
  <c r="H20" i="8" s="1"/>
  <c r="C9" i="8"/>
  <c r="H29" i="8"/>
  <c r="H30" i="8"/>
  <c r="H31" i="8"/>
  <c r="H32" i="8"/>
  <c r="H33" i="8"/>
  <c r="H34" i="8"/>
  <c r="H35" i="8"/>
  <c r="H36" i="8"/>
  <c r="H37" i="8"/>
  <c r="H38" i="8"/>
  <c r="H39" i="8"/>
  <c r="C27" i="8"/>
  <c r="H4" i="8" s="1"/>
  <c r="H14" i="8" s="1"/>
  <c r="C20" i="8"/>
  <c r="H6" i="8" s="1"/>
  <c r="H12" i="8"/>
  <c r="C10" i="8"/>
  <c r="C15" i="8" s="1"/>
  <c r="D15" i="8" s="1"/>
  <c r="C14" i="8"/>
  <c r="C8" i="8"/>
  <c r="C11" i="8"/>
  <c r="C12" i="8"/>
  <c r="C13" i="8"/>
  <c r="A7" i="7"/>
  <c r="C34" i="7"/>
  <c r="G8" i="7"/>
  <c r="H25" i="7"/>
  <c r="H26" i="7"/>
  <c r="H27" i="7"/>
  <c r="H28" i="7"/>
  <c r="H29" i="7"/>
  <c r="H30" i="7"/>
  <c r="H31" i="7"/>
  <c r="H32" i="7"/>
  <c r="H33" i="7"/>
  <c r="H34" i="7"/>
  <c r="H35" i="7"/>
  <c r="G9" i="7" s="1"/>
  <c r="G5" i="7"/>
  <c r="C22" i="7"/>
  <c r="G3" i="7" s="1"/>
  <c r="C29" i="7"/>
  <c r="G1" i="7" s="1"/>
  <c r="C10" i="7"/>
  <c r="C17" i="7" s="1"/>
  <c r="C11" i="7"/>
  <c r="C12" i="7"/>
  <c r="C13" i="7"/>
  <c r="C14" i="7"/>
  <c r="C15" i="7"/>
  <c r="C16" i="7"/>
  <c r="G10" i="7" l="1"/>
  <c r="G12" i="7"/>
  <c r="D20" i="9"/>
</calcChain>
</file>

<file path=xl/sharedStrings.xml><?xml version="1.0" encoding="utf-8"?>
<sst xmlns="http://schemas.openxmlformats.org/spreadsheetml/2006/main" count="218" uniqueCount="132">
  <si>
    <t>Date</t>
  </si>
  <si>
    <t>Total Tax</t>
  </si>
  <si>
    <t>Sales Till #1</t>
  </si>
  <si>
    <t>Total Reg Dep</t>
  </si>
  <si>
    <t>Sales Till #2</t>
  </si>
  <si>
    <t>Sales Till #3</t>
  </si>
  <si>
    <t>Total Checks</t>
  </si>
  <si>
    <t>Total Net Sales</t>
  </si>
  <si>
    <t>Total Declared Cash</t>
  </si>
  <si>
    <t>Less amount for Change Purchase</t>
  </si>
  <si>
    <t>X100=</t>
  </si>
  <si>
    <t>TOTAL TO DEPOSIT</t>
  </si>
  <si>
    <t>X50=</t>
  </si>
  <si>
    <t>X20=</t>
  </si>
  <si>
    <t>CREDIT CARD DEPOSIT</t>
  </si>
  <si>
    <t>X10=</t>
  </si>
  <si>
    <t>X5=</t>
  </si>
  <si>
    <t>X2=</t>
  </si>
  <si>
    <t>X1=</t>
  </si>
  <si>
    <t>Cash Total</t>
  </si>
  <si>
    <t>Reg 1 Dep</t>
  </si>
  <si>
    <t>Reg 2 Dep</t>
  </si>
  <si>
    <t>Reg 3 Dep</t>
  </si>
  <si>
    <t>Buy Change</t>
  </si>
  <si>
    <t>Check(s)</t>
  </si>
  <si>
    <t>Quantity</t>
  </si>
  <si>
    <t>Denomination</t>
  </si>
  <si>
    <t>Amount</t>
  </si>
  <si>
    <t>Pennies</t>
  </si>
  <si>
    <t>Tax Reg 1</t>
  </si>
  <si>
    <t>Nickels</t>
  </si>
  <si>
    <t>Tax Reg 2</t>
  </si>
  <si>
    <t>Dimes</t>
  </si>
  <si>
    <t>Tax Reg 3</t>
  </si>
  <si>
    <t>Quarters</t>
  </si>
  <si>
    <t>Dec. Cash #1</t>
  </si>
  <si>
    <t>Dec. Cash #2</t>
  </si>
  <si>
    <t>Dec. Cash #3</t>
  </si>
  <si>
    <t>Total Dec. Cash</t>
  </si>
  <si>
    <t>Total</t>
  </si>
  <si>
    <t>Closed by:</t>
  </si>
  <si>
    <t>Net Sales</t>
  </si>
  <si>
    <t>Total Declared Cards</t>
  </si>
  <si>
    <t>Deposit</t>
  </si>
  <si>
    <t>Adjustment to Deposit</t>
  </si>
  <si>
    <t>Net Bank Deposit</t>
  </si>
  <si>
    <t>Factor</t>
  </si>
  <si>
    <t>Dec. Card #1</t>
  </si>
  <si>
    <t>Dec. Card #2</t>
  </si>
  <si>
    <t>Dec. Card #3</t>
  </si>
  <si>
    <t>Register 1</t>
  </si>
  <si>
    <t>Totals</t>
  </si>
  <si>
    <t>Reg Deposits</t>
  </si>
  <si>
    <t>Std State Tax</t>
  </si>
  <si>
    <t>Checks</t>
  </si>
  <si>
    <t>Cash</t>
  </si>
  <si>
    <t xml:space="preserve"> </t>
  </si>
  <si>
    <t>Register 4</t>
  </si>
  <si>
    <t>#</t>
  </si>
  <si>
    <t>Sales Summary/Reg. Receipts</t>
  </si>
  <si>
    <t>Sales</t>
  </si>
  <si>
    <t>Deposits</t>
  </si>
  <si>
    <t>Tax</t>
  </si>
  <si>
    <t>Credit Card</t>
  </si>
  <si>
    <t>Credit Card Processing</t>
  </si>
  <si>
    <t>Credit Card Batch Total</t>
  </si>
  <si>
    <t>Bank Details</t>
  </si>
  <si>
    <t>Bank Cash Deposit</t>
  </si>
  <si>
    <t>Bank Credit Card Deposit</t>
  </si>
  <si>
    <t>Total Deposit</t>
  </si>
  <si>
    <t>Out of Balance</t>
  </si>
  <si>
    <t>Cash/Bank Deposit</t>
  </si>
  <si>
    <t>Register vs. Batch</t>
  </si>
  <si>
    <t>Sales vs. Total Bank Dep.</t>
  </si>
  <si>
    <t>$22 rang in Clover but not POS</t>
  </si>
  <si>
    <t>$475.00 of Deposit went to Petty Cash</t>
  </si>
  <si>
    <t>Petty Cash</t>
  </si>
  <si>
    <t>Rolls Quarters</t>
  </si>
  <si>
    <t>Rolls Dimes</t>
  </si>
  <si>
    <t>Rolls Nickels</t>
  </si>
  <si>
    <t>Rolls Pennies</t>
  </si>
  <si>
    <t>$1 Coin</t>
  </si>
  <si>
    <t>0.50 Coin</t>
  </si>
  <si>
    <t>Loose Quarters</t>
  </si>
  <si>
    <t>Loose Dimes</t>
  </si>
  <si>
    <t>Loose Nickels</t>
  </si>
  <si>
    <t>Loose Pennies</t>
  </si>
  <si>
    <t>Gross Sales</t>
  </si>
  <si>
    <t>Hash Sales</t>
  </si>
  <si>
    <t>Petty Cash Deposit</t>
  </si>
  <si>
    <t>Daily Sales</t>
  </si>
  <si>
    <t>Petty Cash Reconciliation</t>
  </si>
  <si>
    <t>Daily Sales Summary and</t>
  </si>
  <si>
    <t>Date:</t>
  </si>
  <si>
    <t>Reconciled By:</t>
  </si>
  <si>
    <t>Expected New Total</t>
  </si>
  <si>
    <r>
      <t>Balanced / Over</t>
    </r>
    <r>
      <rPr>
        <sz val="12"/>
        <color rgb="FFFF0000"/>
        <rFont val="Times New Roman"/>
        <family val="1"/>
      </rPr>
      <t>(Short)</t>
    </r>
  </si>
  <si>
    <t>Revised Total</t>
  </si>
  <si>
    <t>Change Request</t>
  </si>
  <si>
    <t>Previous Day's Total (L45)</t>
  </si>
  <si>
    <t>Less Cash Out for Bank Deposit or Other (Enter as Neg #)</t>
  </si>
  <si>
    <t>Bills $1.00</t>
  </si>
  <si>
    <t>Bills $2.00</t>
  </si>
  <si>
    <t>Bills $5.00</t>
  </si>
  <si>
    <t>Bills $10.00</t>
  </si>
  <si>
    <t>Bills $20.00</t>
  </si>
  <si>
    <t>Bills $50.00</t>
  </si>
  <si>
    <t>Bills $100.00</t>
  </si>
  <si>
    <t>Cayan Genius</t>
  </si>
  <si>
    <t>Register 2</t>
  </si>
  <si>
    <t>Register 3</t>
  </si>
  <si>
    <t>Account</t>
  </si>
  <si>
    <t>Stamp Reconciliation</t>
  </si>
  <si>
    <t>Previous Day's Total</t>
  </si>
  <si>
    <t>New Total</t>
  </si>
  <si>
    <t>X Report Totals</t>
  </si>
  <si>
    <t>Addition</t>
  </si>
  <si>
    <t>Accounts</t>
  </si>
  <si>
    <t>Paid Out</t>
  </si>
  <si>
    <t>Anytime Mail</t>
  </si>
  <si>
    <t>Quickbooks</t>
  </si>
  <si>
    <t>R1</t>
  </si>
  <si>
    <t>R2</t>
  </si>
  <si>
    <t>R3</t>
  </si>
  <si>
    <t>R4</t>
  </si>
  <si>
    <t>Safe Count</t>
  </si>
  <si>
    <t>Books of 20</t>
  </si>
  <si>
    <t>Beginning</t>
  </si>
  <si>
    <t>End</t>
  </si>
  <si>
    <t>Sold</t>
  </si>
  <si>
    <t>Int'l Books of 10</t>
  </si>
  <si>
    <t>Rolls of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</si>
</sst>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d\-mmm\-yy;@"/>
    <numFmt numFmtId="167" formatCode="[$-F800]dddd\,\ mmmm\ dd\,\ yyyy"/>
    <numFmt numFmtId="168" formatCode="_(* #,##0_);_(* \(#,##0\);_(* &quot;-&quot;??_);_(@_)"/>
  </numFmts>
  <fonts count="29" x14ac:knownFonts="1">
    <font>
      <sz val="12"/>
      <color theme="1"/>
      <name val="Times New Roman"/>
      <family val="2"/>
    </font>
    <font>
      <sz val="45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18"/>
      <color theme="1"/>
      <name val="Times New Roman"/>
      <family val="1"/>
    </font>
    <font>
      <sz val="18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0" tint="-0.34998626667073579"/>
      <name val="Times New Roman"/>
      <family val="2"/>
    </font>
    <font>
      <sz val="12"/>
      <color theme="1"/>
      <name val="Times New Roman"/>
      <family val="2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28"/>
      <color theme="1"/>
      <name val="Times New Roman"/>
      <family val="1"/>
    </font>
    <font>
      <sz val="18"/>
      <color theme="1"/>
      <name val="Times New Roman"/>
      <family val="2"/>
    </font>
    <font>
      <sz val="12"/>
      <color theme="1"/>
      <name val="Times New Roman"/>
      <family val="1"/>
    </font>
    <font>
      <b/>
      <sz val="28"/>
      <color rgb="FF004A87"/>
      <name val="Calibri"/>
      <family val="2"/>
      <scheme val="minor"/>
    </font>
    <font>
      <sz val="12"/>
      <color theme="1" tint="0.14999847407452621"/>
      <name val="Times New Roman"/>
      <family val="1"/>
    </font>
    <font>
      <sz val="20"/>
      <color theme="1" tint="0.14999847407452621"/>
      <name val="Times New Roman"/>
      <family val="1"/>
    </font>
    <font>
      <sz val="12"/>
      <color theme="1" tint="0.14999847407452621"/>
      <name val="Times New Roman"/>
      <family val="2"/>
    </font>
    <font>
      <b/>
      <sz val="12"/>
      <color theme="1" tint="0.14999847407452621"/>
      <name val="Times New Roman"/>
      <family val="1"/>
    </font>
    <font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sz val="12"/>
      <name val="Times New Roman"/>
      <family val="2"/>
    </font>
    <font>
      <sz val="18"/>
      <color theme="1" tint="0.14999847407452621"/>
      <name val="Times New Roman"/>
      <family val="2"/>
    </font>
    <font>
      <sz val="18"/>
      <color theme="1" tint="0.14999847407452621"/>
      <name val="Times New Roman"/>
      <family val="1"/>
    </font>
    <font>
      <b/>
      <sz val="22"/>
      <color rgb="FF004A87"/>
      <name val="Calibri"/>
      <family val="2"/>
      <scheme val="minor"/>
    </font>
    <font>
      <sz val="22"/>
      <color theme="1"/>
      <name val="Times New Roman"/>
      <family val="2"/>
    </font>
    <font>
      <sz val="10"/>
      <color theme="0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4A8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4A87"/>
      </top>
      <bottom style="double">
        <color rgb="FF004A87"/>
      </bottom>
      <diagonal/>
    </border>
    <border>
      <left/>
      <right/>
      <top/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3743705557422"/>
      </bottom>
      <diagonal/>
    </border>
    <border>
      <left/>
      <right/>
      <top/>
      <bottom style="thin">
        <color theme="1" tint="0.1499679555650502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0" fontId="4" fillId="0" borderId="6" xfId="0" applyFont="1" applyBorder="1"/>
    <xf numFmtId="164" fontId="4" fillId="0" borderId="1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6" fillId="2" borderId="3" xfId="0" applyFont="1" applyFill="1" applyBorder="1"/>
    <xf numFmtId="0" fontId="6" fillId="0" borderId="2" xfId="0" applyFont="1" applyBorder="1" applyAlignment="1">
      <alignment horizontal="center"/>
    </xf>
    <xf numFmtId="164" fontId="7" fillId="0" borderId="4" xfId="0" applyNumberFormat="1" applyFont="1" applyBorder="1"/>
    <xf numFmtId="165" fontId="5" fillId="0" borderId="11" xfId="0" applyNumberFormat="1" applyFont="1" applyBorder="1"/>
    <xf numFmtId="164" fontId="4" fillId="0" borderId="0" xfId="0" applyNumberFormat="1" applyFont="1"/>
    <xf numFmtId="0" fontId="0" fillId="0" borderId="1" xfId="0" applyBorder="1"/>
    <xf numFmtId="165" fontId="5" fillId="0" borderId="0" xfId="0" applyNumberFormat="1" applyFont="1"/>
    <xf numFmtId="0" fontId="6" fillId="2" borderId="1" xfId="0" applyFont="1" applyFill="1" applyBorder="1"/>
    <xf numFmtId="44" fontId="0" fillId="0" borderId="0" xfId="20" applyFont="1"/>
    <xf numFmtId="0" fontId="0" fillId="0" borderId="0" xfId="0" applyAlignment="1">
      <alignment horizontal="right"/>
    </xf>
    <xf numFmtId="44" fontId="0" fillId="0" borderId="0" xfId="0" applyNumberFormat="1"/>
    <xf numFmtId="0" fontId="12" fillId="0" borderId="13" xfId="0" applyFont="1" applyBorder="1" applyAlignment="1">
      <alignment horizontal="right"/>
    </xf>
    <xf numFmtId="44" fontId="12" fillId="0" borderId="13" xfId="0" applyNumberFormat="1" applyFont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5" xfId="19" applyNumberFormat="1" applyFont="1" applyFill="1" applyBorder="1" applyAlignment="1">
      <alignment horizontal="center"/>
    </xf>
    <xf numFmtId="0" fontId="0" fillId="3" borderId="15" xfId="20" applyNumberFormat="1" applyFont="1" applyFill="1" applyBorder="1" applyAlignment="1">
      <alignment horizontal="center"/>
    </xf>
    <xf numFmtId="0" fontId="0" fillId="3" borderId="16" xfId="20" applyNumberFormat="1" applyFont="1" applyFill="1" applyBorder="1" applyAlignment="1">
      <alignment horizontal="center"/>
    </xf>
    <xf numFmtId="44" fontId="5" fillId="0" borderId="6" xfId="0" applyNumberFormat="1" applyFont="1" applyBorder="1"/>
    <xf numFmtId="1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vertical="top"/>
    </xf>
    <xf numFmtId="164" fontId="6" fillId="0" borderId="8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44" fontId="12" fillId="0" borderId="13" xfId="20" applyFont="1" applyBorder="1"/>
    <xf numFmtId="44" fontId="4" fillId="0" borderId="11" xfId="20" applyFont="1" applyBorder="1"/>
    <xf numFmtId="44" fontId="4" fillId="0" borderId="6" xfId="20" applyFont="1" applyBorder="1"/>
    <xf numFmtId="44" fontId="4" fillId="0" borderId="6" xfId="20" applyFont="1" applyBorder="1" applyAlignment="1"/>
    <xf numFmtId="44" fontId="4" fillId="0" borderId="0" xfId="20" applyFont="1"/>
    <xf numFmtId="44" fontId="5" fillId="0" borderId="11" xfId="20" applyFont="1" applyBorder="1"/>
    <xf numFmtId="44" fontId="0" fillId="0" borderId="6" xfId="20" applyFont="1" applyBorder="1"/>
    <xf numFmtId="44" fontId="5" fillId="0" borderId="11" xfId="20" applyFont="1" applyBorder="1" applyAlignment="1"/>
    <xf numFmtId="44" fontId="6" fillId="0" borderId="1" xfId="20" applyFont="1" applyBorder="1"/>
    <xf numFmtId="44" fontId="7" fillId="0" borderId="4" xfId="20" applyFont="1" applyBorder="1"/>
    <xf numFmtId="44" fontId="7" fillId="0" borderId="1" xfId="20" applyFont="1" applyBorder="1"/>
    <xf numFmtId="44" fontId="6" fillId="0" borderId="2" xfId="20" applyFont="1" applyBorder="1"/>
    <xf numFmtId="44" fontId="7" fillId="0" borderId="2" xfId="20" applyFont="1" applyBorder="1"/>
    <xf numFmtId="0" fontId="6" fillId="0" borderId="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44" fontId="6" fillId="0" borderId="1" xfId="20" applyFont="1" applyBorder="1" applyAlignment="1"/>
    <xf numFmtId="0" fontId="5" fillId="0" borderId="0" xfId="0" applyFont="1" applyAlignment="1">
      <alignment horizontal="right"/>
    </xf>
    <xf numFmtId="15" fontId="0" fillId="0" borderId="0" xfId="0" applyNumberFormat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44" fontId="0" fillId="6" borderId="0" xfId="20" applyFont="1" applyFill="1"/>
    <xf numFmtId="44" fontId="0" fillId="7" borderId="0" xfId="20" applyFont="1" applyFill="1"/>
    <xf numFmtId="44" fontId="0" fillId="8" borderId="0" xfId="20" applyFont="1" applyFill="1"/>
    <xf numFmtId="15" fontId="0" fillId="5" borderId="0" xfId="0" applyNumberFormat="1" applyFill="1" applyAlignment="1">
      <alignment horizontal="center"/>
    </xf>
    <xf numFmtId="44" fontId="0" fillId="5" borderId="0" xfId="20" applyFont="1" applyFill="1"/>
    <xf numFmtId="0" fontId="0" fillId="4" borderId="0" xfId="0" applyFill="1" applyAlignment="1">
      <alignment horizontal="right"/>
    </xf>
    <xf numFmtId="44" fontId="0" fillId="4" borderId="0" xfId="20" applyFont="1" applyFill="1"/>
    <xf numFmtId="0" fontId="0" fillId="4" borderId="0" xfId="0" applyFill="1"/>
    <xf numFmtId="15" fontId="0" fillId="4" borderId="0" xfId="0" applyNumberFormat="1" applyFill="1" applyAlignment="1">
      <alignment horizontal="center"/>
    </xf>
    <xf numFmtId="44" fontId="0" fillId="7" borderId="17" xfId="20" applyFont="1" applyFill="1" applyBorder="1"/>
    <xf numFmtId="15" fontId="0" fillId="9" borderId="0" xfId="0" applyNumberFormat="1" applyFill="1" applyAlignment="1">
      <alignment horizontal="center"/>
    </xf>
    <xf numFmtId="44" fontId="0" fillId="9" borderId="0" xfId="20" applyFont="1" applyFill="1"/>
    <xf numFmtId="44" fontId="0" fillId="7" borderId="18" xfId="20" applyFont="1" applyFill="1" applyBorder="1"/>
    <xf numFmtId="0" fontId="4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vertical="top"/>
    </xf>
    <xf numFmtId="0" fontId="8" fillId="0" borderId="0" xfId="0" applyFont="1"/>
    <xf numFmtId="0" fontId="6" fillId="0" borderId="1" xfId="0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11" fillId="4" borderId="0" xfId="0" applyFont="1" applyFill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4" fontId="0" fillId="0" borderId="0" xfId="20" applyFont="1" applyFill="1" applyBorder="1" applyAlignment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19" applyNumberFormat="1" applyFont="1" applyFill="1" applyBorder="1" applyAlignment="1" applyProtection="1">
      <alignment horizontal="center"/>
      <protection locked="0"/>
    </xf>
    <xf numFmtId="0" fontId="0" fillId="2" borderId="15" xfId="20" applyNumberFormat="1" applyFont="1" applyFill="1" applyBorder="1" applyAlignment="1" applyProtection="1">
      <alignment horizontal="center"/>
      <protection locked="0"/>
    </xf>
    <xf numFmtId="0" fontId="0" fillId="2" borderId="16" xfId="20" applyNumberFormat="1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right"/>
    </xf>
    <xf numFmtId="0" fontId="20" fillId="0" borderId="0" xfId="0" applyFont="1" applyAlignment="1">
      <alignment horizontal="right"/>
    </xf>
    <xf numFmtId="44" fontId="0" fillId="2" borderId="1" xfId="20" applyFont="1" applyFill="1" applyBorder="1" applyAlignment="1" applyProtection="1">
      <alignment horizontal="center"/>
      <protection locked="0"/>
    </xf>
    <xf numFmtId="0" fontId="0" fillId="0" borderId="0" xfId="19" applyNumberFormat="1" applyFont="1" applyProtection="1"/>
    <xf numFmtId="44" fontId="0" fillId="2" borderId="1" xfId="20" applyFont="1" applyFill="1" applyBorder="1" applyAlignment="1" applyProtection="1">
      <alignment horizontal="center"/>
    </xf>
    <xf numFmtId="44" fontId="0" fillId="2" borderId="23" xfId="20" applyFont="1" applyFill="1" applyBorder="1" applyAlignment="1" applyProtection="1">
      <alignment horizontal="center"/>
      <protection locked="0"/>
    </xf>
    <xf numFmtId="44" fontId="0" fillId="0" borderId="1" xfId="20" applyFont="1" applyBorder="1" applyProtection="1"/>
    <xf numFmtId="0" fontId="0" fillId="0" borderId="0" xfId="20" applyNumberFormat="1" applyFont="1" applyFill="1" applyBorder="1" applyAlignment="1" applyProtection="1">
      <alignment horizontal="center"/>
    </xf>
    <xf numFmtId="44" fontId="0" fillId="0" borderId="0" xfId="20" applyFont="1" applyFill="1" applyBorder="1" applyProtection="1"/>
    <xf numFmtId="44" fontId="0" fillId="0" borderId="0" xfId="20" applyFont="1" applyFill="1" applyBorder="1" applyAlignment="1" applyProtection="1">
      <alignment horizontal="center"/>
    </xf>
    <xf numFmtId="44" fontId="0" fillId="0" borderId="0" xfId="20" applyFont="1" applyFill="1" applyBorder="1" applyAlignment="1" applyProtection="1">
      <alignment horizontal="right"/>
    </xf>
    <xf numFmtId="44" fontId="0" fillId="0" borderId="9" xfId="20" applyFont="1" applyFill="1" applyBorder="1" applyAlignment="1" applyProtection="1">
      <alignment horizontal="right"/>
    </xf>
    <xf numFmtId="0" fontId="26" fillId="0" borderId="0" xfId="0" applyFont="1"/>
    <xf numFmtId="0" fontId="27" fillId="0" borderId="0" xfId="0" applyFont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2" fillId="0" borderId="0" xfId="0" applyFont="1"/>
    <xf numFmtId="0" fontId="17" fillId="0" borderId="0" xfId="0" applyFont="1"/>
    <xf numFmtId="0" fontId="15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4" fontId="0" fillId="0" borderId="14" xfId="20" applyFont="1" applyBorder="1" applyProtection="1"/>
    <xf numFmtId="44" fontId="0" fillId="0" borderId="0" xfId="20" applyFont="1" applyAlignment="1" applyProtection="1"/>
    <xf numFmtId="44" fontId="0" fillId="0" borderId="0" xfId="20" applyFont="1" applyBorder="1" applyAlignment="1" applyProtection="1"/>
    <xf numFmtId="0" fontId="20" fillId="0" borderId="0" xfId="0" applyFont="1" applyAlignment="1">
      <alignment horizontal="right" vertical="center" wrapText="1"/>
    </xf>
    <xf numFmtId="44" fontId="0" fillId="0" borderId="23" xfId="20" applyFont="1" applyBorder="1" applyProtection="1"/>
    <xf numFmtId="44" fontId="0" fillId="0" borderId="1" xfId="0" applyNumberFormat="1" applyBorder="1"/>
    <xf numFmtId="0" fontId="11" fillId="0" borderId="0" xfId="0" applyFont="1" applyAlignment="1">
      <alignment vertical="center"/>
    </xf>
    <xf numFmtId="8" fontId="0" fillId="0" borderId="1" xfId="20" applyNumberFormat="1" applyFont="1" applyBorder="1" applyProtection="1"/>
    <xf numFmtId="0" fontId="12" fillId="0" borderId="0" xfId="0" applyFont="1" applyAlignment="1">
      <alignment vertical="center"/>
    </xf>
    <xf numFmtId="44" fontId="11" fillId="10" borderId="1" xfId="20" applyFont="1" applyFill="1" applyBorder="1" applyAlignment="1" applyProtection="1">
      <alignment horizontal="center" vertical="center"/>
    </xf>
    <xf numFmtId="44" fontId="11" fillId="10" borderId="1" xfId="0" applyNumberFormat="1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right"/>
    </xf>
    <xf numFmtId="0" fontId="28" fillId="10" borderId="4" xfId="0" applyFon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9" fillId="3" borderId="1" xfId="0" applyFont="1" applyFill="1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1" fillId="0" borderId="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0" fontId="8" fillId="0" borderId="8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2" borderId="3" xfId="0" applyFill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left" vertical="top"/>
    </xf>
    <xf numFmtId="164" fontId="1" fillId="0" borderId="6" xfId="0" applyNumberFormat="1" applyFont="1" applyBorder="1" applyAlignment="1">
      <alignment horizontal="left" vertical="top"/>
    </xf>
    <xf numFmtId="164" fontId="1" fillId="0" borderId="7" xfId="0" applyNumberFormat="1" applyFont="1" applyBorder="1" applyAlignment="1">
      <alignment horizontal="left" vertical="top"/>
    </xf>
    <xf numFmtId="0" fontId="11" fillId="4" borderId="0" xfId="0" applyFont="1" applyFill="1" applyAlignment="1">
      <alignment horizontal="center" vertical="center"/>
    </xf>
    <xf numFmtId="164" fontId="6" fillId="0" borderId="1" xfId="0" applyNumberFormat="1" applyFont="1" applyBorder="1" applyAlignment="1">
      <alignment horizontal="right" vertical="top"/>
    </xf>
    <xf numFmtId="0" fontId="11" fillId="4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9" fillId="3" borderId="2" xfId="0" applyFont="1" applyFill="1" applyBorder="1"/>
    <xf numFmtId="0" fontId="11" fillId="1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67" fontId="17" fillId="0" borderId="20" xfId="0" applyNumberFormat="1" applyFont="1" applyBorder="1" applyProtection="1">
      <protection locked="0"/>
    </xf>
    <xf numFmtId="0" fontId="0" fillId="0" borderId="9" xfId="0" applyBorder="1" applyAlignment="1">
      <alignment horizontal="right"/>
    </xf>
    <xf numFmtId="0" fontId="0" fillId="10" borderId="1" xfId="19" applyNumberFormat="1" applyFont="1" applyFill="1" applyBorder="1" applyAlignment="1" applyProtection="1">
      <alignment horizontal="center"/>
    </xf>
    <xf numFmtId="44" fontId="0" fillId="0" borderId="1" xfId="20" applyFont="1" applyBorder="1" applyAlignment="1" applyProtection="1">
      <alignment horizontal="center" vertical="center"/>
    </xf>
    <xf numFmtId="44" fontId="0" fillId="0" borderId="2" xfId="2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right"/>
      <protection locked="0"/>
    </xf>
    <xf numFmtId="44" fontId="0" fillId="0" borderId="0" xfId="20" applyFont="1" applyFill="1" applyBorder="1" applyAlignment="1" applyProtection="1">
      <alignment horizontal="right"/>
    </xf>
    <xf numFmtId="44" fontId="0" fillId="2" borderId="1" xfId="20" applyFont="1" applyFill="1" applyBorder="1" applyAlignment="1" applyProtection="1">
      <alignment horizontal="center"/>
      <protection locked="0"/>
    </xf>
    <xf numFmtId="44" fontId="0" fillId="2" borderId="2" xfId="20" applyFont="1" applyFill="1" applyBorder="1" applyAlignment="1" applyProtection="1">
      <alignment horizontal="center"/>
      <protection locked="0"/>
    </xf>
    <xf numFmtId="44" fontId="0" fillId="2" borderId="4" xfId="20" applyFont="1" applyFill="1" applyBorder="1" applyAlignment="1" applyProtection="1">
      <alignment horizontal="center"/>
      <protection locked="0"/>
    </xf>
    <xf numFmtId="0" fontId="0" fillId="10" borderId="1" xfId="20" applyNumberFormat="1" applyFont="1" applyFill="1" applyBorder="1" applyAlignment="1" applyProtection="1">
      <alignment horizontal="center"/>
    </xf>
    <xf numFmtId="0" fontId="0" fillId="10" borderId="2" xfId="19" applyNumberFormat="1" applyFont="1" applyFill="1" applyBorder="1" applyAlignment="1" applyProtection="1">
      <alignment horizontal="center"/>
    </xf>
    <xf numFmtId="0" fontId="0" fillId="10" borderId="4" xfId="19" applyNumberFormat="1" applyFont="1" applyFill="1" applyBorder="1" applyAlignment="1" applyProtection="1">
      <alignment horizontal="center"/>
    </xf>
    <xf numFmtId="44" fontId="23" fillId="2" borderId="1" xfId="20" applyFont="1" applyFill="1" applyBorder="1" applyAlignment="1" applyProtection="1">
      <alignment horizontal="center"/>
      <protection locked="0"/>
    </xf>
    <xf numFmtId="44" fontId="0" fillId="0" borderId="1" xfId="20" applyFont="1" applyFill="1" applyBorder="1" applyAlignment="1" applyProtection="1">
      <alignment horizontal="center"/>
    </xf>
    <xf numFmtId="0" fontId="28" fillId="10" borderId="2" xfId="0" applyFont="1" applyFill="1" applyBorder="1" applyAlignment="1">
      <alignment horizontal="right"/>
    </xf>
    <xf numFmtId="0" fontId="28" fillId="10" borderId="4" xfId="0" applyFont="1" applyFill="1" applyBorder="1" applyAlignment="1">
      <alignment horizontal="right"/>
    </xf>
    <xf numFmtId="4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1" fillId="10" borderId="0" xfId="0" applyFont="1" applyFill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7" fillId="0" borderId="22" xfId="0" applyFont="1" applyBorder="1" applyProtection="1">
      <protection locked="0"/>
    </xf>
    <xf numFmtId="44" fontId="12" fillId="0" borderId="19" xfId="20" applyFont="1" applyBorder="1" applyAlignment="1">
      <alignment horizontal="center"/>
    </xf>
    <xf numFmtId="168" fontId="0" fillId="0" borderId="14" xfId="19" applyNumberFormat="1" applyFont="1" applyBorder="1" applyProtection="1">
      <protection locked="0"/>
    </xf>
    <xf numFmtId="168" fontId="0" fillId="0" borderId="1" xfId="19" applyNumberFormat="1" applyFont="1" applyBorder="1" applyProtection="1">
      <protection locked="0"/>
    </xf>
  </cellXfs>
  <cellStyles count="21">
    <cellStyle name="Comma" xfId="19" builtinId="3"/>
    <cellStyle name="Currency" xfId="20" builtinId="4"/>
    <cellStyle name="Followed Hyperlink" xfId="14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6" builtinId="9" hidden="1"/>
    <cellStyle name="Followed Hyperlink" xfId="18" builtinId="9" hidden="1"/>
    <cellStyle name="Followed Hyperlink" xfId="12" builtinId="9" hidden="1"/>
    <cellStyle name="Followed Hyperlink" xfId="10" builtinId="9" hidden="1"/>
    <cellStyle name="Hyperlink" xfId="3" builtinId="8" hidden="1"/>
    <cellStyle name="Hyperlink" xfId="1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7" builtinId="8" hidden="1"/>
    <cellStyle name="Hyperlink" xfId="15" builtinId="8" hidden="1"/>
    <cellStyle name="Hyperlink" xfId="13" builtinId="8" hidden="1"/>
    <cellStyle name="Normal" xfId="0" builtinId="0"/>
  </cellStyles>
  <dxfs count="16">
    <dxf>
      <font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Medium4"/>
  <colors>
    <mruColors>
      <color rgb="FF004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162629</xdr:colOff>
      <xdr:row>0</xdr:row>
      <xdr:rowOff>9525</xdr:rowOff>
    </xdr:from>
    <xdr:to>
      <xdr:col>12</xdr:col>
      <xdr:colOff>171450</xdr:colOff>
      <xdr:row>6</xdr:row>
      <xdr:rowOff>45170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09C79E-7A1A-495A-B1BC-F2D838D3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592004" y="9525"/>
          <a:ext cx="2437696" cy="1407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0</xdr:row>
      <xdr:rowOff>133350</xdr:rowOff>
    </xdr:from>
    <xdr:to>
      <xdr:col>4</xdr:col>
      <xdr:colOff>228601</xdr:colOff>
      <xdr:row>0</xdr:row>
      <xdr:rowOff>1367536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711518-0D58-4BB6-B371-CAC539486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133350"/>
          <a:ext cx="2152650" cy="1234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showGridLines="0" workbookViewId="0">
      <selection activeCell="G10" sqref="G10"/>
    </sheetView>
  </sheetViews>
  <sheetFormatPr defaultRowHeight="15.75" x14ac:dyDescent="0.25"/>
  <cols>
    <col min="1" max="1" width="12.75" customWidth="1"/>
    <col min="3" max="3" width="18.25" customWidth="1"/>
    <col min="6" max="6" width="16.25" customWidth="1"/>
    <col min="7" max="7" width="16.375" customWidth="1"/>
    <col min="8" max="8" width="12.25" customWidth="1"/>
  </cols>
  <sheetData>
    <row r="1" spans="1:7" ht="23.25" x14ac:dyDescent="0.35">
      <c r="A1" s="68" t="s">
        <v>0</v>
      </c>
      <c r="B1" s="149">
        <v>43634</v>
      </c>
      <c r="C1" s="150"/>
      <c r="E1" s="1"/>
      <c r="F1" s="73" t="s">
        <v>1</v>
      </c>
      <c r="G1" s="3">
        <f>C29</f>
        <v>3.2800000000000002</v>
      </c>
    </row>
    <row r="2" spans="1:7" ht="23.25" x14ac:dyDescent="0.35">
      <c r="A2" s="155"/>
      <c r="B2" s="156"/>
      <c r="C2" s="127"/>
      <c r="E2" s="1"/>
      <c r="F2" s="1"/>
      <c r="G2" s="2"/>
    </row>
    <row r="3" spans="1:7" ht="23.25" x14ac:dyDescent="0.35">
      <c r="A3" s="8" t="s">
        <v>2</v>
      </c>
      <c r="B3" s="147">
        <v>328.9</v>
      </c>
      <c r="C3" s="148"/>
      <c r="E3" s="151" t="s">
        <v>3</v>
      </c>
      <c r="F3" s="152"/>
      <c r="G3" s="3">
        <f>C22</f>
        <v>8.67</v>
      </c>
    </row>
    <row r="4" spans="1:7" ht="23.25" x14ac:dyDescent="0.35">
      <c r="A4" s="8" t="s">
        <v>4</v>
      </c>
      <c r="B4" s="147">
        <v>946.36</v>
      </c>
      <c r="C4" s="148"/>
      <c r="E4" s="153"/>
      <c r="F4" s="153"/>
      <c r="G4" s="154"/>
    </row>
    <row r="5" spans="1:7" ht="23.25" x14ac:dyDescent="0.35">
      <c r="A5" s="8" t="s">
        <v>5</v>
      </c>
      <c r="B5" s="147">
        <v>306.22000000000003</v>
      </c>
      <c r="C5" s="148"/>
      <c r="E5" s="144" t="s">
        <v>6</v>
      </c>
      <c r="F5" s="144"/>
      <c r="G5" s="3">
        <f>C24</f>
        <v>0</v>
      </c>
    </row>
    <row r="6" spans="1:7" ht="15.6" customHeight="1" x14ac:dyDescent="0.35">
      <c r="A6" s="162" t="s">
        <v>7</v>
      </c>
      <c r="B6" s="163"/>
      <c r="C6" s="164"/>
      <c r="E6" s="1"/>
      <c r="F6" s="1"/>
      <c r="G6" s="1"/>
    </row>
    <row r="7" spans="1:7" ht="23.25" x14ac:dyDescent="0.35">
      <c r="A7" s="138">
        <f>B3+B4+B5</f>
        <v>1581.48</v>
      </c>
      <c r="B7" s="139"/>
      <c r="C7" s="140"/>
      <c r="E7" s="144"/>
      <c r="F7" s="144"/>
      <c r="G7" s="11"/>
    </row>
    <row r="8" spans="1:7" ht="31.15" customHeight="1" x14ac:dyDescent="0.35">
      <c r="A8" s="141"/>
      <c r="B8" s="142"/>
      <c r="C8" s="143"/>
      <c r="E8" s="145" t="s">
        <v>8</v>
      </c>
      <c r="F8" s="145"/>
      <c r="G8" s="10">
        <f>C34</f>
        <v>497</v>
      </c>
    </row>
    <row r="9" spans="1:7" ht="23.25" x14ac:dyDescent="0.35">
      <c r="A9" s="159"/>
      <c r="B9" s="156"/>
      <c r="C9" s="127"/>
      <c r="D9" s="129" t="s">
        <v>9</v>
      </c>
      <c r="E9" s="130"/>
      <c r="F9" s="130"/>
      <c r="G9" s="25">
        <f>+H35</f>
        <v>475</v>
      </c>
    </row>
    <row r="10" spans="1:7" ht="23.25" x14ac:dyDescent="0.35">
      <c r="A10" s="4">
        <v>2</v>
      </c>
      <c r="B10" s="71" t="s">
        <v>10</v>
      </c>
      <c r="C10" s="5">
        <f>A10*100</f>
        <v>200</v>
      </c>
      <c r="D10" s="157" t="s">
        <v>11</v>
      </c>
      <c r="E10" s="158"/>
      <c r="F10" s="158"/>
      <c r="G10" s="13">
        <f>(G8+G5)-G9</f>
        <v>22</v>
      </c>
    </row>
    <row r="11" spans="1:7" ht="23.25" x14ac:dyDescent="0.35">
      <c r="A11" s="4">
        <v>3</v>
      </c>
      <c r="B11" s="71" t="s">
        <v>12</v>
      </c>
      <c r="C11" s="5">
        <f>A11*50</f>
        <v>150</v>
      </c>
      <c r="E11" s="1"/>
      <c r="F11" s="1"/>
      <c r="G11" s="1"/>
    </row>
    <row r="12" spans="1:7" ht="23.25" x14ac:dyDescent="0.35">
      <c r="A12" s="4">
        <v>8</v>
      </c>
      <c r="B12" s="71" t="s">
        <v>13</v>
      </c>
      <c r="C12" s="5">
        <f>A12*20</f>
        <v>160</v>
      </c>
      <c r="D12" s="160" t="s">
        <v>14</v>
      </c>
      <c r="E12" s="161"/>
      <c r="F12" s="161"/>
      <c r="G12" s="11">
        <f>+A7-G10</f>
        <v>1559.48</v>
      </c>
    </row>
    <row r="13" spans="1:7" ht="18.75" x14ac:dyDescent="0.3">
      <c r="A13" s="4">
        <v>0</v>
      </c>
      <c r="B13" s="71" t="s">
        <v>15</v>
      </c>
      <c r="C13" s="5">
        <f>A13*10</f>
        <v>0</v>
      </c>
    </row>
    <row r="14" spans="1:7" ht="18.75" x14ac:dyDescent="0.3">
      <c r="A14" s="4">
        <v>0</v>
      </c>
      <c r="B14" s="71" t="s">
        <v>16</v>
      </c>
      <c r="C14" s="5">
        <f>A14*5</f>
        <v>0</v>
      </c>
    </row>
    <row r="15" spans="1:7" ht="18.75" x14ac:dyDescent="0.3">
      <c r="A15" s="4">
        <v>0</v>
      </c>
      <c r="B15" s="71" t="s">
        <v>17</v>
      </c>
      <c r="C15" s="5">
        <f>A15*2</f>
        <v>0</v>
      </c>
    </row>
    <row r="16" spans="1:7" ht="18.75" x14ac:dyDescent="0.3">
      <c r="A16" s="4">
        <v>17</v>
      </c>
      <c r="B16" s="71" t="s">
        <v>18</v>
      </c>
      <c r="C16" s="5">
        <f>A16*1</f>
        <v>17</v>
      </c>
    </row>
    <row r="17" spans="1:8" ht="23.25" x14ac:dyDescent="0.35">
      <c r="A17" s="132" t="s">
        <v>19</v>
      </c>
      <c r="B17" s="133"/>
      <c r="C17" s="9">
        <f>SUM(C10:C16)</f>
        <v>527</v>
      </c>
      <c r="E17" s="144"/>
      <c r="F17" s="144"/>
      <c r="G17" s="11"/>
    </row>
    <row r="18" spans="1:8" ht="18.75" x14ac:dyDescent="0.3">
      <c r="A18" s="7"/>
      <c r="B18" s="7"/>
      <c r="C18" s="14"/>
    </row>
    <row r="19" spans="1:8" ht="18.75" x14ac:dyDescent="0.3">
      <c r="A19" s="136" t="s">
        <v>20</v>
      </c>
      <c r="B19" s="137"/>
      <c r="C19" s="5">
        <v>0</v>
      </c>
    </row>
    <row r="20" spans="1:8" ht="18.75" x14ac:dyDescent="0.3">
      <c r="A20" s="136" t="s">
        <v>21</v>
      </c>
      <c r="B20" s="137"/>
      <c r="C20" s="5">
        <v>8.67</v>
      </c>
    </row>
    <row r="21" spans="1:8" ht="18.75" x14ac:dyDescent="0.3">
      <c r="A21" s="136" t="s">
        <v>22</v>
      </c>
      <c r="B21" s="137"/>
      <c r="C21" s="5">
        <v>0</v>
      </c>
    </row>
    <row r="22" spans="1:8" ht="18.75" x14ac:dyDescent="0.3">
      <c r="A22" s="132" t="s">
        <v>3</v>
      </c>
      <c r="B22" s="133"/>
      <c r="C22" s="6">
        <f>C19+C20+C21</f>
        <v>8.67</v>
      </c>
      <c r="E22" s="146" t="s">
        <v>23</v>
      </c>
      <c r="F22" s="146"/>
      <c r="G22" s="146"/>
      <c r="H22" s="146"/>
    </row>
    <row r="23" spans="1:8" ht="18.75" x14ac:dyDescent="0.3">
      <c r="A23" s="131"/>
      <c r="B23" s="131"/>
      <c r="C23" s="131"/>
      <c r="E23" s="146"/>
      <c r="F23" s="146"/>
      <c r="G23" s="146"/>
      <c r="H23" s="146"/>
    </row>
    <row r="24" spans="1:8" ht="18.75" x14ac:dyDescent="0.3">
      <c r="A24" s="132" t="s">
        <v>24</v>
      </c>
      <c r="B24" s="133"/>
      <c r="C24" s="5"/>
      <c r="E24" s="74"/>
      <c r="F24" s="74" t="s">
        <v>25</v>
      </c>
      <c r="G24" s="74" t="s">
        <v>26</v>
      </c>
      <c r="H24" s="74" t="s">
        <v>27</v>
      </c>
    </row>
    <row r="25" spans="1:8" ht="18.75" x14ac:dyDescent="0.3">
      <c r="A25" s="134"/>
      <c r="B25" s="135"/>
      <c r="C25" s="14"/>
      <c r="E25" s="16" t="s">
        <v>28</v>
      </c>
      <c r="F25" s="20">
        <v>0</v>
      </c>
      <c r="G25" s="15">
        <v>0.5</v>
      </c>
      <c r="H25" s="17">
        <f>+F25*G25</f>
        <v>0</v>
      </c>
    </row>
    <row r="26" spans="1:8" ht="18.75" x14ac:dyDescent="0.3">
      <c r="A26" s="136" t="s">
        <v>29</v>
      </c>
      <c r="B26" s="137"/>
      <c r="C26" s="5">
        <v>3.2</v>
      </c>
      <c r="E26" s="16" t="s">
        <v>30</v>
      </c>
      <c r="F26" s="21">
        <v>0</v>
      </c>
      <c r="G26" s="15">
        <v>2</v>
      </c>
      <c r="H26" s="17">
        <f t="shared" ref="H26:H34" si="0">+F26*G26</f>
        <v>0</v>
      </c>
    </row>
    <row r="27" spans="1:8" ht="18.75" x14ac:dyDescent="0.3">
      <c r="A27" s="136" t="s">
        <v>31</v>
      </c>
      <c r="B27" s="137"/>
      <c r="C27" s="5">
        <v>0</v>
      </c>
      <c r="E27" s="16" t="s">
        <v>32</v>
      </c>
      <c r="F27" s="21">
        <v>7</v>
      </c>
      <c r="G27" s="15">
        <v>5</v>
      </c>
      <c r="H27" s="17">
        <f t="shared" si="0"/>
        <v>35</v>
      </c>
    </row>
    <row r="28" spans="1:8" ht="18.75" x14ac:dyDescent="0.3">
      <c r="A28" s="124" t="s">
        <v>33</v>
      </c>
      <c r="B28" s="124"/>
      <c r="C28" s="5">
        <v>0.08</v>
      </c>
      <c r="E28" s="16" t="s">
        <v>34</v>
      </c>
      <c r="F28" s="21">
        <v>10</v>
      </c>
      <c r="G28" s="15">
        <v>10</v>
      </c>
      <c r="H28" s="17">
        <f t="shared" si="0"/>
        <v>100</v>
      </c>
    </row>
    <row r="29" spans="1:8" ht="18.75" x14ac:dyDescent="0.3">
      <c r="A29" s="132" t="s">
        <v>1</v>
      </c>
      <c r="B29" s="133"/>
      <c r="C29" s="6">
        <f>C26+C27+C28</f>
        <v>3.2800000000000002</v>
      </c>
      <c r="E29" s="15">
        <v>1</v>
      </c>
      <c r="F29" s="22">
        <v>100</v>
      </c>
      <c r="G29" s="15">
        <v>1</v>
      </c>
      <c r="H29" s="17">
        <f t="shared" si="0"/>
        <v>100</v>
      </c>
    </row>
    <row r="30" spans="1:8" ht="18.75" x14ac:dyDescent="0.3">
      <c r="A30" s="131"/>
      <c r="B30" s="131"/>
      <c r="C30" s="131"/>
      <c r="E30" s="15">
        <v>5</v>
      </c>
      <c r="F30" s="23">
        <v>8</v>
      </c>
      <c r="G30" s="15">
        <v>5</v>
      </c>
      <c r="H30" s="17">
        <f t="shared" si="0"/>
        <v>40</v>
      </c>
    </row>
    <row r="31" spans="1:8" ht="18.75" x14ac:dyDescent="0.3">
      <c r="A31" s="136" t="s">
        <v>35</v>
      </c>
      <c r="B31" s="137"/>
      <c r="C31" s="5">
        <v>159.47999999999999</v>
      </c>
      <c r="E31" s="15">
        <v>10</v>
      </c>
      <c r="F31" s="23">
        <v>20</v>
      </c>
      <c r="G31" s="15">
        <v>10</v>
      </c>
      <c r="H31" s="17">
        <f t="shared" si="0"/>
        <v>200</v>
      </c>
    </row>
    <row r="32" spans="1:8" ht="18.75" x14ac:dyDescent="0.3">
      <c r="A32" s="124" t="s">
        <v>36</v>
      </c>
      <c r="B32" s="124"/>
      <c r="C32" s="5">
        <v>333.52</v>
      </c>
      <c r="E32" s="15">
        <v>20</v>
      </c>
      <c r="F32" s="23">
        <v>0</v>
      </c>
      <c r="G32" s="15">
        <v>20</v>
      </c>
      <c r="H32" s="17">
        <f t="shared" si="0"/>
        <v>0</v>
      </c>
    </row>
    <row r="33" spans="1:8" ht="18.75" x14ac:dyDescent="0.3">
      <c r="A33" s="124" t="s">
        <v>37</v>
      </c>
      <c r="B33" s="124"/>
      <c r="C33" s="5">
        <v>4</v>
      </c>
      <c r="E33" s="15">
        <v>50</v>
      </c>
      <c r="F33" s="23">
        <v>0</v>
      </c>
      <c r="G33" s="15">
        <v>50</v>
      </c>
      <c r="H33" s="17">
        <f t="shared" si="0"/>
        <v>0</v>
      </c>
    </row>
    <row r="34" spans="1:8" ht="18.75" x14ac:dyDescent="0.3">
      <c r="A34" s="125" t="s">
        <v>38</v>
      </c>
      <c r="B34" s="125"/>
      <c r="C34" s="6">
        <f>SUM(C31:C33)</f>
        <v>497</v>
      </c>
      <c r="E34" s="15">
        <v>100</v>
      </c>
      <c r="F34" s="24">
        <v>0</v>
      </c>
      <c r="G34" s="15">
        <v>100</v>
      </c>
      <c r="H34" s="17">
        <f t="shared" si="0"/>
        <v>0</v>
      </c>
    </row>
    <row r="35" spans="1:8" ht="16.5" thickBot="1" x14ac:dyDescent="0.3">
      <c r="A35" s="128"/>
      <c r="B35" s="128"/>
      <c r="C35" s="128"/>
      <c r="G35" s="18" t="s">
        <v>39</v>
      </c>
      <c r="H35" s="19">
        <f>SUM(H25:H34)</f>
        <v>475</v>
      </c>
    </row>
    <row r="36" spans="1:8" ht="16.5" thickTop="1" x14ac:dyDescent="0.25">
      <c r="A36" s="12" t="s">
        <v>40</v>
      </c>
      <c r="B36" s="126"/>
      <c r="C36" s="127"/>
    </row>
  </sheetData>
  <mergeCells count="37">
    <mergeCell ref="E22:H23"/>
    <mergeCell ref="B5:C5"/>
    <mergeCell ref="E5:F5"/>
    <mergeCell ref="B1:C1"/>
    <mergeCell ref="B3:C3"/>
    <mergeCell ref="E3:F3"/>
    <mergeCell ref="B4:C4"/>
    <mergeCell ref="E4:G4"/>
    <mergeCell ref="A2:C2"/>
    <mergeCell ref="A19:B19"/>
    <mergeCell ref="A20:B20"/>
    <mergeCell ref="A21:B21"/>
    <mergeCell ref="D10:F10"/>
    <mergeCell ref="A9:C9"/>
    <mergeCell ref="D12:F12"/>
    <mergeCell ref="A6:C6"/>
    <mergeCell ref="A7:C8"/>
    <mergeCell ref="E7:F7"/>
    <mergeCell ref="E8:F8"/>
    <mergeCell ref="A17:B17"/>
    <mergeCell ref="E17:F17"/>
    <mergeCell ref="A33:B33"/>
    <mergeCell ref="A34:B34"/>
    <mergeCell ref="B36:C36"/>
    <mergeCell ref="A35:C35"/>
    <mergeCell ref="D9:F9"/>
    <mergeCell ref="A32:B32"/>
    <mergeCell ref="A23:C23"/>
    <mergeCell ref="A24:B24"/>
    <mergeCell ref="A25:B25"/>
    <mergeCell ref="A26:B26"/>
    <mergeCell ref="A27:B27"/>
    <mergeCell ref="A28:B28"/>
    <mergeCell ref="A29:B29"/>
    <mergeCell ref="A30:C30"/>
    <mergeCell ref="A31:B31"/>
    <mergeCell ref="A22:B22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4EA-BA92-4438-9E6C-47E9F5BFD4E2}">
  <sheetPr>
    <pageSetUpPr fitToPage="1"/>
  </sheetPr>
  <dimension ref="A1:H40"/>
  <sheetViews>
    <sheetView topLeftCell="A22" workbookViewId="0">
      <selection activeCell="E27" sqref="E27:H39"/>
    </sheetView>
  </sheetViews>
  <sheetFormatPr defaultRowHeight="15.75" x14ac:dyDescent="0.25"/>
  <cols>
    <col min="1" max="1" width="12.75" customWidth="1"/>
    <col min="3" max="4" width="18.25" customWidth="1"/>
    <col min="5" max="5" width="10.625" customWidth="1"/>
    <col min="6" max="6" width="9" customWidth="1"/>
    <col min="7" max="7" width="10.125" customWidth="1"/>
    <col min="8" max="8" width="16.625" customWidth="1"/>
  </cols>
  <sheetData>
    <row r="1" spans="1:8" ht="23.25" customHeight="1" x14ac:dyDescent="0.35">
      <c r="A1" s="68" t="s">
        <v>0</v>
      </c>
      <c r="B1" s="149">
        <v>43641</v>
      </c>
      <c r="C1" s="150"/>
      <c r="D1" s="26"/>
    </row>
    <row r="2" spans="1:8" ht="23.25" customHeight="1" x14ac:dyDescent="0.25">
      <c r="A2" s="155"/>
      <c r="B2" s="156"/>
      <c r="C2" s="127"/>
    </row>
    <row r="3" spans="1:8" ht="23.25" customHeight="1" x14ac:dyDescent="0.3">
      <c r="A3" s="124" t="s">
        <v>2</v>
      </c>
      <c r="B3" s="124"/>
      <c r="C3" s="51">
        <v>817.25</v>
      </c>
      <c r="D3" s="27"/>
    </row>
    <row r="4" spans="1:8" ht="23.25" customHeight="1" x14ac:dyDescent="0.35">
      <c r="A4" s="124" t="s">
        <v>4</v>
      </c>
      <c r="B4" s="124"/>
      <c r="C4" s="51">
        <v>1148.94</v>
      </c>
      <c r="D4" s="27"/>
      <c r="F4" s="1"/>
      <c r="G4" s="73" t="s">
        <v>1</v>
      </c>
      <c r="H4" s="36">
        <f>C27</f>
        <v>13.06</v>
      </c>
    </row>
    <row r="5" spans="1:8" ht="23.25" customHeight="1" x14ac:dyDescent="0.35">
      <c r="A5" s="124" t="s">
        <v>5</v>
      </c>
      <c r="B5" s="124"/>
      <c r="C5" s="51">
        <v>194.59</v>
      </c>
      <c r="D5" s="27"/>
      <c r="F5" s="1"/>
      <c r="G5" s="1"/>
      <c r="H5" s="37"/>
    </row>
    <row r="6" spans="1:8" ht="23.25" customHeight="1" x14ac:dyDescent="0.35">
      <c r="A6" s="166" t="s">
        <v>41</v>
      </c>
      <c r="B6" s="166"/>
      <c r="C6" s="69">
        <f>SUM(C3:C5)</f>
        <v>2160.7800000000002</v>
      </c>
      <c r="D6" s="28"/>
      <c r="G6" s="73" t="s">
        <v>3</v>
      </c>
      <c r="H6" s="36">
        <f>C20</f>
        <v>0</v>
      </c>
    </row>
    <row r="7" spans="1:8" ht="23.25" customHeight="1" x14ac:dyDescent="0.35">
      <c r="A7" s="159"/>
      <c r="B7" s="156"/>
      <c r="C7" s="127"/>
      <c r="D7" s="72"/>
      <c r="F7" s="1"/>
      <c r="G7" s="1"/>
      <c r="H7" s="38"/>
    </row>
    <row r="8" spans="1:8" ht="23.25" customHeight="1" x14ac:dyDescent="0.35">
      <c r="A8" s="48">
        <v>2</v>
      </c>
      <c r="B8" s="71" t="s">
        <v>10</v>
      </c>
      <c r="C8" s="43">
        <f>A8*100</f>
        <v>200</v>
      </c>
      <c r="D8" s="72"/>
      <c r="G8" s="73" t="s">
        <v>6</v>
      </c>
      <c r="H8" s="36">
        <f>C22</f>
        <v>0</v>
      </c>
    </row>
    <row r="9" spans="1:8" ht="23.25" customHeight="1" x14ac:dyDescent="0.35">
      <c r="A9" s="48">
        <v>0</v>
      </c>
      <c r="B9" s="71" t="s">
        <v>12</v>
      </c>
      <c r="C9" s="43">
        <f>A9*50</f>
        <v>0</v>
      </c>
      <c r="F9" s="1"/>
      <c r="G9" s="1"/>
      <c r="H9" s="39"/>
    </row>
    <row r="10" spans="1:8" ht="23.25" customHeight="1" x14ac:dyDescent="0.35">
      <c r="A10" s="48">
        <v>14</v>
      </c>
      <c r="B10" s="71" t="s">
        <v>13</v>
      </c>
      <c r="C10" s="43">
        <f>A10*20</f>
        <v>280</v>
      </c>
      <c r="D10" s="29"/>
      <c r="E10" s="16"/>
      <c r="G10" s="52" t="s">
        <v>8</v>
      </c>
      <c r="H10" s="40">
        <f>ROUNDUP(SUM(C32),0)</f>
        <v>504</v>
      </c>
    </row>
    <row r="11" spans="1:8" ht="23.25" customHeight="1" x14ac:dyDescent="0.3">
      <c r="A11" s="48">
        <v>0</v>
      </c>
      <c r="B11" s="71" t="s">
        <v>15</v>
      </c>
      <c r="C11" s="43">
        <f>A11*10</f>
        <v>0</v>
      </c>
      <c r="D11" s="30"/>
      <c r="H11" s="41"/>
    </row>
    <row r="12" spans="1:8" ht="23.25" customHeight="1" x14ac:dyDescent="0.35">
      <c r="A12" s="48">
        <v>2</v>
      </c>
      <c r="B12" s="71" t="s">
        <v>16</v>
      </c>
      <c r="C12" s="43">
        <f>A12*5</f>
        <v>10</v>
      </c>
      <c r="D12" s="29"/>
      <c r="E12" s="50"/>
      <c r="F12" s="50"/>
      <c r="G12" s="49" t="s">
        <v>42</v>
      </c>
      <c r="H12" s="42">
        <f>+C37</f>
        <v>1657.03</v>
      </c>
    </row>
    <row r="13" spans="1:8" ht="23.25" customHeight="1" x14ac:dyDescent="0.3">
      <c r="A13" s="48">
        <v>0</v>
      </c>
      <c r="B13" s="71" t="s">
        <v>17</v>
      </c>
      <c r="C13" s="43">
        <f>A13*2</f>
        <v>0</v>
      </c>
      <c r="D13" s="30"/>
    </row>
    <row r="14" spans="1:8" ht="23.25" customHeight="1" x14ac:dyDescent="0.35">
      <c r="A14" s="48">
        <v>14</v>
      </c>
      <c r="B14" s="71" t="s">
        <v>18</v>
      </c>
      <c r="C14" s="43">
        <f>A14*1</f>
        <v>14</v>
      </c>
      <c r="D14" s="30"/>
      <c r="E14" s="70"/>
      <c r="F14" s="70"/>
      <c r="G14" s="49" t="s">
        <v>7</v>
      </c>
      <c r="H14" s="42">
        <f>SUM(H4:H12)</f>
        <v>2174.09</v>
      </c>
    </row>
    <row r="15" spans="1:8" ht="23.25" customHeight="1" x14ac:dyDescent="0.3">
      <c r="A15" s="132" t="s">
        <v>19</v>
      </c>
      <c r="B15" s="133"/>
      <c r="C15" s="44">
        <f>SUM(C8:C14)</f>
        <v>504</v>
      </c>
      <c r="D15" s="31" t="str">
        <f>IF(C15=C32," ","Balance")</f>
        <v xml:space="preserve"> </v>
      </c>
    </row>
    <row r="16" spans="1:8" ht="23.25" customHeight="1" x14ac:dyDescent="0.35">
      <c r="A16" s="7"/>
      <c r="B16" s="7"/>
      <c r="C16" s="14"/>
      <c r="D16" s="30"/>
      <c r="G16" s="49" t="s">
        <v>43</v>
      </c>
      <c r="H16" s="42">
        <f>ROUNDUP(SUM(+H10+H8),0)</f>
        <v>504</v>
      </c>
    </row>
    <row r="17" spans="1:8" ht="23.25" customHeight="1" x14ac:dyDescent="0.3">
      <c r="A17" s="136" t="s">
        <v>20</v>
      </c>
      <c r="B17" s="137"/>
      <c r="C17" s="43">
        <v>0</v>
      </c>
    </row>
    <row r="18" spans="1:8" ht="23.25" customHeight="1" x14ac:dyDescent="0.35">
      <c r="A18" s="136" t="s">
        <v>21</v>
      </c>
      <c r="B18" s="137"/>
      <c r="C18" s="43">
        <v>0</v>
      </c>
      <c r="D18" s="34"/>
      <c r="G18" s="49" t="s">
        <v>44</v>
      </c>
      <c r="H18" s="42">
        <v>0</v>
      </c>
    </row>
    <row r="19" spans="1:8" ht="23.25" customHeight="1" x14ac:dyDescent="0.3">
      <c r="A19" s="136" t="s">
        <v>22</v>
      </c>
      <c r="B19" s="137"/>
      <c r="C19" s="43">
        <v>0</v>
      </c>
      <c r="D19" s="30"/>
    </row>
    <row r="20" spans="1:8" ht="23.25" customHeight="1" x14ac:dyDescent="0.35">
      <c r="A20" s="132" t="s">
        <v>3</v>
      </c>
      <c r="B20" s="133"/>
      <c r="C20" s="45">
        <f>C17+C18+C19</f>
        <v>0</v>
      </c>
      <c r="D20" s="30"/>
      <c r="G20" s="49" t="s">
        <v>45</v>
      </c>
      <c r="H20" s="42">
        <f>+H16+H18</f>
        <v>504</v>
      </c>
    </row>
    <row r="21" spans="1:8" ht="23.25" customHeight="1" x14ac:dyDescent="0.3">
      <c r="A21" s="131"/>
      <c r="B21" s="131"/>
      <c r="C21" s="131"/>
      <c r="D21" s="30"/>
    </row>
    <row r="22" spans="1:8" ht="23.25" customHeight="1" x14ac:dyDescent="0.3">
      <c r="A22" s="132" t="s">
        <v>24</v>
      </c>
      <c r="B22" s="133"/>
      <c r="C22" s="5">
        <v>0</v>
      </c>
      <c r="D22" s="31"/>
    </row>
    <row r="23" spans="1:8" ht="23.25" customHeight="1" x14ac:dyDescent="0.3">
      <c r="A23" s="134"/>
      <c r="B23" s="135"/>
      <c r="C23" s="14"/>
      <c r="D23" s="32"/>
    </row>
    <row r="24" spans="1:8" ht="23.25" customHeight="1" x14ac:dyDescent="0.3">
      <c r="A24" s="136" t="s">
        <v>29</v>
      </c>
      <c r="B24" s="137"/>
      <c r="C24" s="43">
        <v>5.36</v>
      </c>
      <c r="D24" s="30"/>
    </row>
    <row r="25" spans="1:8" ht="23.25" customHeight="1" x14ac:dyDescent="0.3">
      <c r="A25" s="136" t="s">
        <v>31</v>
      </c>
      <c r="B25" s="137"/>
      <c r="C25" s="43">
        <v>7.38</v>
      </c>
      <c r="D25" s="34"/>
    </row>
    <row r="26" spans="1:8" ht="23.25" customHeight="1" x14ac:dyDescent="0.3">
      <c r="A26" s="124" t="s">
        <v>33</v>
      </c>
      <c r="B26" s="124"/>
      <c r="C26" s="43">
        <v>0.32</v>
      </c>
      <c r="D26" s="30"/>
    </row>
    <row r="27" spans="1:8" ht="23.25" customHeight="1" x14ac:dyDescent="0.3">
      <c r="A27" s="132" t="s">
        <v>1</v>
      </c>
      <c r="B27" s="133"/>
      <c r="C27" s="45">
        <f>C24+C25+C26</f>
        <v>13.06</v>
      </c>
      <c r="D27" s="30"/>
      <c r="E27" s="165"/>
      <c r="F27" s="165" t="s">
        <v>25</v>
      </c>
      <c r="G27" s="165" t="s">
        <v>46</v>
      </c>
      <c r="H27" s="165" t="s">
        <v>27</v>
      </c>
    </row>
    <row r="28" spans="1:8" ht="23.25" customHeight="1" x14ac:dyDescent="0.3">
      <c r="A28" s="131"/>
      <c r="B28" s="131"/>
      <c r="C28" s="168"/>
      <c r="D28" s="30"/>
      <c r="E28" s="165"/>
      <c r="F28" s="167"/>
      <c r="G28" s="165"/>
      <c r="H28" s="165"/>
    </row>
    <row r="29" spans="1:8" ht="23.25" customHeight="1" x14ac:dyDescent="0.3">
      <c r="A29" s="136" t="s">
        <v>35</v>
      </c>
      <c r="B29" s="137"/>
      <c r="C29" s="46">
        <v>122.59</v>
      </c>
      <c r="D29" s="31"/>
      <c r="E29" s="16" t="s">
        <v>28</v>
      </c>
      <c r="F29" s="20">
        <v>0</v>
      </c>
      <c r="G29" s="15">
        <v>0.5</v>
      </c>
      <c r="H29" s="17">
        <f>+F29*G29</f>
        <v>0</v>
      </c>
    </row>
    <row r="30" spans="1:8" ht="23.25" customHeight="1" x14ac:dyDescent="0.3">
      <c r="A30" s="124" t="s">
        <v>36</v>
      </c>
      <c r="B30" s="124"/>
      <c r="C30" s="46">
        <v>310.29000000000002</v>
      </c>
      <c r="D30" s="32"/>
      <c r="E30" s="16" t="s">
        <v>30</v>
      </c>
      <c r="F30" s="21">
        <v>0</v>
      </c>
      <c r="G30" s="15">
        <v>2</v>
      </c>
      <c r="H30" s="17">
        <f t="shared" ref="H30:H38" si="0">+F30*G30</f>
        <v>0</v>
      </c>
    </row>
    <row r="31" spans="1:8" ht="23.25" customHeight="1" x14ac:dyDescent="0.3">
      <c r="A31" s="124" t="s">
        <v>37</v>
      </c>
      <c r="B31" s="124"/>
      <c r="C31" s="46">
        <v>70.88</v>
      </c>
      <c r="D31" s="30"/>
      <c r="E31" s="16" t="s">
        <v>32</v>
      </c>
      <c r="F31" s="21">
        <v>0</v>
      </c>
      <c r="G31" s="15">
        <v>5</v>
      </c>
      <c r="H31" s="17">
        <f t="shared" si="0"/>
        <v>0</v>
      </c>
    </row>
    <row r="32" spans="1:8" ht="23.25" customHeight="1" x14ac:dyDescent="0.3">
      <c r="A32" s="125" t="s">
        <v>38</v>
      </c>
      <c r="B32" s="125"/>
      <c r="C32" s="47">
        <f>ROUNDUP(SUM(C29:C31),0)</f>
        <v>504</v>
      </c>
      <c r="D32" s="30"/>
      <c r="E32" s="16" t="s">
        <v>34</v>
      </c>
      <c r="F32" s="21">
        <v>0</v>
      </c>
      <c r="G32" s="15">
        <v>10</v>
      </c>
      <c r="H32" s="17">
        <f t="shared" si="0"/>
        <v>0</v>
      </c>
    </row>
    <row r="33" spans="1:8" ht="23.25" customHeight="1" x14ac:dyDescent="0.3">
      <c r="A33" s="128"/>
      <c r="B33" s="128"/>
      <c r="C33" s="169"/>
      <c r="D33" s="30"/>
      <c r="E33" s="15">
        <v>1</v>
      </c>
      <c r="F33" s="22">
        <v>0</v>
      </c>
      <c r="G33" s="15">
        <v>1</v>
      </c>
      <c r="H33" s="17">
        <f t="shared" si="0"/>
        <v>0</v>
      </c>
    </row>
    <row r="34" spans="1:8" ht="23.25" customHeight="1" x14ac:dyDescent="0.3">
      <c r="A34" s="136" t="s">
        <v>47</v>
      </c>
      <c r="B34" s="137"/>
      <c r="C34" s="46">
        <v>694.67</v>
      </c>
      <c r="D34" s="31"/>
      <c r="E34" s="15">
        <v>5</v>
      </c>
      <c r="F34" s="23">
        <v>0</v>
      </c>
      <c r="G34" s="15">
        <v>5</v>
      </c>
      <c r="H34" s="17">
        <f t="shared" si="0"/>
        <v>0</v>
      </c>
    </row>
    <row r="35" spans="1:8" ht="23.25" customHeight="1" x14ac:dyDescent="0.3">
      <c r="A35" s="124" t="s">
        <v>48</v>
      </c>
      <c r="B35" s="124"/>
      <c r="C35" s="46">
        <v>838.65</v>
      </c>
      <c r="D35" s="33"/>
      <c r="E35" s="15">
        <v>10</v>
      </c>
      <c r="F35" s="23">
        <v>20</v>
      </c>
      <c r="G35" s="15">
        <v>10</v>
      </c>
      <c r="H35" s="17">
        <f t="shared" si="0"/>
        <v>200</v>
      </c>
    </row>
    <row r="36" spans="1:8" ht="23.25" customHeight="1" x14ac:dyDescent="0.3">
      <c r="A36" s="124" t="s">
        <v>49</v>
      </c>
      <c r="B36" s="124"/>
      <c r="C36" s="46">
        <v>123.71</v>
      </c>
      <c r="D36" s="30"/>
      <c r="E36" s="15">
        <v>20</v>
      </c>
      <c r="F36" s="23">
        <v>0</v>
      </c>
      <c r="G36" s="15">
        <v>20</v>
      </c>
      <c r="H36" s="17">
        <f t="shared" si="0"/>
        <v>0</v>
      </c>
    </row>
    <row r="37" spans="1:8" ht="23.25" customHeight="1" x14ac:dyDescent="0.3">
      <c r="A37" s="125" t="s">
        <v>38</v>
      </c>
      <c r="B37" s="125"/>
      <c r="C37" s="47">
        <f>SUM(C34:C36)</f>
        <v>1657.03</v>
      </c>
      <c r="D37" s="31" t="b">
        <f>C23=IF((C37+C32+C22)=C6," ","Balance")</f>
        <v>0</v>
      </c>
      <c r="E37" s="15">
        <v>50</v>
      </c>
      <c r="F37" s="23">
        <v>0</v>
      </c>
      <c r="G37" s="15">
        <v>50</v>
      </c>
      <c r="H37" s="17">
        <f t="shared" si="0"/>
        <v>0</v>
      </c>
    </row>
    <row r="38" spans="1:8" ht="23.25" customHeight="1" x14ac:dyDescent="0.3">
      <c r="A38" s="128"/>
      <c r="B38" s="128"/>
      <c r="C38" s="169"/>
      <c r="D38" s="30"/>
      <c r="E38" s="15">
        <v>100</v>
      </c>
      <c r="F38" s="24">
        <v>0</v>
      </c>
      <c r="G38" s="15">
        <v>100</v>
      </c>
      <c r="H38" s="17">
        <f t="shared" si="0"/>
        <v>0</v>
      </c>
    </row>
    <row r="39" spans="1:8" ht="23.25" customHeight="1" thickBot="1" x14ac:dyDescent="0.35">
      <c r="A39" s="12" t="s">
        <v>40</v>
      </c>
      <c r="B39" s="126"/>
      <c r="C39" s="156"/>
      <c r="D39" s="31"/>
      <c r="G39" s="18" t="s">
        <v>39</v>
      </c>
      <c r="H39" s="35">
        <f>SUM(H29:H38)</f>
        <v>200</v>
      </c>
    </row>
    <row r="40" spans="1:8" ht="16.5" thickTop="1" x14ac:dyDescent="0.25">
      <c r="D40" s="33"/>
      <c r="E40" s="33"/>
      <c r="F40" s="33"/>
      <c r="G40" s="33"/>
      <c r="H40" s="33"/>
    </row>
  </sheetData>
  <mergeCells count="35">
    <mergeCell ref="B1:C1"/>
    <mergeCell ref="A2:C2"/>
    <mergeCell ref="A18:B18"/>
    <mergeCell ref="A19:B19"/>
    <mergeCell ref="A20:B20"/>
    <mergeCell ref="A21:C21"/>
    <mergeCell ref="A7:C7"/>
    <mergeCell ref="A15:B15"/>
    <mergeCell ref="A29:B29"/>
    <mergeCell ref="A30:B30"/>
    <mergeCell ref="A31:B31"/>
    <mergeCell ref="A32:B32"/>
    <mergeCell ref="A33:C33"/>
    <mergeCell ref="B39:C39"/>
    <mergeCell ref="A34:B34"/>
    <mergeCell ref="A35:B35"/>
    <mergeCell ref="A36:B36"/>
    <mergeCell ref="A37:B37"/>
    <mergeCell ref="A38:C38"/>
    <mergeCell ref="H27:H28"/>
    <mergeCell ref="A3:B3"/>
    <mergeCell ref="A4:B4"/>
    <mergeCell ref="A5:B5"/>
    <mergeCell ref="A6:B6"/>
    <mergeCell ref="G27:G28"/>
    <mergeCell ref="F27:F28"/>
    <mergeCell ref="E27:E28"/>
    <mergeCell ref="A28:C28"/>
    <mergeCell ref="A22:B22"/>
    <mergeCell ref="A23:B23"/>
    <mergeCell ref="A24:B24"/>
    <mergeCell ref="A25:B25"/>
    <mergeCell ref="A26:B26"/>
    <mergeCell ref="A27:B27"/>
    <mergeCell ref="A17:B17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F011-3485-499A-8385-7CAAF9BF2CDF}">
  <sheetPr>
    <pageSetUpPr fitToPage="1"/>
  </sheetPr>
  <dimension ref="A1:N70"/>
  <sheetViews>
    <sheetView tabSelected="1" topLeftCell="A42" workbookViewId="0">
      <selection activeCell="L64" sqref="L64:L66"/>
    </sheetView>
  </sheetViews>
  <sheetFormatPr defaultRowHeight="15.75" x14ac:dyDescent="0.25"/>
  <cols>
    <col min="1" max="1" width="15.375" customWidth="1"/>
    <col min="2" max="2" width="4.625" customWidth="1"/>
    <col min="3" max="3" width="12.625" customWidth="1"/>
    <col min="4" max="4" width="4.625" customWidth="1"/>
    <col min="5" max="5" width="12.625" customWidth="1"/>
    <col min="6" max="6" width="4.625" customWidth="1"/>
    <col min="7" max="7" width="12.625" customWidth="1"/>
    <col min="8" max="8" width="4.625" customWidth="1"/>
    <col min="9" max="9" width="12.625" customWidth="1"/>
    <col min="10" max="10" width="4.625" customWidth="1"/>
    <col min="11" max="11" width="12.625" customWidth="1"/>
    <col min="12" max="12" width="14.625" customWidth="1"/>
    <col min="13" max="13" width="3.625" customWidth="1"/>
  </cols>
  <sheetData>
    <row r="1" spans="1:14" s="97" customFormat="1" ht="28.5" x14ac:dyDescent="0.45">
      <c r="A1" s="96" t="s">
        <v>92</v>
      </c>
    </row>
    <row r="2" spans="1:14" s="97" customFormat="1" ht="28.5" x14ac:dyDescent="0.45">
      <c r="A2" s="96" t="s">
        <v>91</v>
      </c>
    </row>
    <row r="3" spans="1:14" ht="5.0999999999999996" customHeight="1" x14ac:dyDescent="0.25"/>
    <row r="4" spans="1:14" ht="21" customHeight="1" thickBot="1" x14ac:dyDescent="0.3">
      <c r="A4" s="85" t="s">
        <v>93</v>
      </c>
      <c r="B4" s="172"/>
      <c r="C4" s="172"/>
      <c r="D4" s="172"/>
      <c r="E4" s="172"/>
    </row>
    <row r="5" spans="1:14" ht="21" customHeight="1" thickBot="1" x14ac:dyDescent="0.3">
      <c r="A5" s="85" t="s">
        <v>94</v>
      </c>
      <c r="B5" s="177"/>
      <c r="C5" s="177"/>
      <c r="D5" s="177"/>
      <c r="E5" s="177"/>
    </row>
    <row r="6" spans="1:14" ht="5.0999999999999996" customHeight="1" x14ac:dyDescent="0.25">
      <c r="A6" s="98"/>
      <c r="B6" s="98"/>
      <c r="C6" s="99"/>
      <c r="D6" s="99"/>
      <c r="E6" s="99"/>
    </row>
    <row r="7" spans="1:14" ht="23.25" customHeight="1" x14ac:dyDescent="0.35">
      <c r="A7" s="100" t="s">
        <v>90</v>
      </c>
      <c r="D7" s="101"/>
      <c r="E7" s="101"/>
      <c r="F7" s="101"/>
      <c r="G7" s="101"/>
      <c r="H7" s="101"/>
      <c r="I7" s="101"/>
      <c r="J7" s="101"/>
      <c r="K7" s="101"/>
      <c r="L7" s="101"/>
    </row>
    <row r="8" spans="1:14" ht="23.25" customHeight="1" x14ac:dyDescent="0.25">
      <c r="B8" s="170" t="s">
        <v>50</v>
      </c>
      <c r="C8" s="170"/>
      <c r="D8" s="170" t="s">
        <v>109</v>
      </c>
      <c r="E8" s="170"/>
      <c r="F8" s="170" t="s">
        <v>110</v>
      </c>
      <c r="G8" s="170"/>
      <c r="H8" s="170" t="s">
        <v>57</v>
      </c>
      <c r="I8" s="170"/>
      <c r="J8" s="170"/>
      <c r="K8" s="170"/>
      <c r="L8" s="102" t="s">
        <v>51</v>
      </c>
    </row>
    <row r="9" spans="1:14" ht="21" customHeight="1" x14ac:dyDescent="0.25">
      <c r="A9" s="103" t="s">
        <v>87</v>
      </c>
      <c r="B9" s="179">
        <v>0</v>
      </c>
      <c r="C9" s="179"/>
      <c r="D9" s="179">
        <v>0</v>
      </c>
      <c r="E9" s="179"/>
      <c r="F9" s="179">
        <v>0</v>
      </c>
      <c r="G9" s="179"/>
      <c r="H9" s="179">
        <v>0</v>
      </c>
      <c r="I9" s="179"/>
      <c r="J9" s="182"/>
      <c r="K9" s="182"/>
      <c r="L9" s="90">
        <f t="shared" ref="L9:L15" si="0">+B9+D9+F9+H9</f>
        <v>0</v>
      </c>
    </row>
    <row r="10" spans="1:14" ht="21" customHeight="1" x14ac:dyDescent="0.25">
      <c r="A10" s="103" t="s">
        <v>88</v>
      </c>
      <c r="B10" s="179">
        <v>0</v>
      </c>
      <c r="C10" s="179"/>
      <c r="D10" s="179">
        <v>0</v>
      </c>
      <c r="E10" s="179"/>
      <c r="F10" s="179">
        <v>0</v>
      </c>
      <c r="G10" s="179"/>
      <c r="H10" s="179">
        <v>0</v>
      </c>
      <c r="I10" s="179"/>
      <c r="J10" s="174"/>
      <c r="K10" s="174"/>
      <c r="L10" s="90">
        <f t="shared" si="0"/>
        <v>0</v>
      </c>
    </row>
    <row r="11" spans="1:14" ht="21" customHeight="1" x14ac:dyDescent="0.25">
      <c r="A11" s="103" t="s">
        <v>53</v>
      </c>
      <c r="B11" s="179">
        <v>0</v>
      </c>
      <c r="C11" s="179"/>
      <c r="D11" s="179">
        <v>0</v>
      </c>
      <c r="E11" s="179"/>
      <c r="F11" s="179">
        <v>0</v>
      </c>
      <c r="G11" s="179"/>
      <c r="H11" s="179">
        <v>0</v>
      </c>
      <c r="I11" s="179"/>
      <c r="J11" s="174"/>
      <c r="K11" s="174"/>
      <c r="L11" s="90">
        <f t="shared" si="0"/>
        <v>0</v>
      </c>
    </row>
    <row r="12" spans="1:14" ht="21" customHeight="1" x14ac:dyDescent="0.25">
      <c r="A12" s="103" t="s">
        <v>117</v>
      </c>
      <c r="B12" s="180">
        <v>0</v>
      </c>
      <c r="C12" s="181"/>
      <c r="D12" s="180">
        <v>0</v>
      </c>
      <c r="E12" s="181"/>
      <c r="F12" s="180">
        <v>0</v>
      </c>
      <c r="G12" s="181"/>
      <c r="H12" s="180">
        <v>0</v>
      </c>
      <c r="I12" s="181"/>
      <c r="J12" s="183"/>
      <c r="K12" s="184"/>
      <c r="L12" s="90">
        <f t="shared" si="0"/>
        <v>0</v>
      </c>
    </row>
    <row r="13" spans="1:14" ht="21" customHeight="1" x14ac:dyDescent="0.25">
      <c r="A13" s="103" t="s">
        <v>52</v>
      </c>
      <c r="B13" s="179">
        <v>0</v>
      </c>
      <c r="C13" s="179"/>
      <c r="D13" s="179">
        <v>0</v>
      </c>
      <c r="E13" s="179"/>
      <c r="F13" s="179">
        <v>0</v>
      </c>
      <c r="G13" s="179"/>
      <c r="H13" s="179">
        <v>0</v>
      </c>
      <c r="I13" s="179"/>
      <c r="J13" s="174"/>
      <c r="K13" s="174"/>
      <c r="L13" s="90">
        <f t="shared" si="0"/>
        <v>0</v>
      </c>
    </row>
    <row r="14" spans="1:14" ht="21" customHeight="1" x14ac:dyDescent="0.25">
      <c r="A14" s="103" t="s">
        <v>118</v>
      </c>
      <c r="B14" s="180">
        <v>0</v>
      </c>
      <c r="C14" s="181"/>
      <c r="D14" s="180">
        <v>0</v>
      </c>
      <c r="E14" s="181"/>
      <c r="F14" s="180">
        <v>0</v>
      </c>
      <c r="G14" s="181"/>
      <c r="H14" s="180">
        <v>0</v>
      </c>
      <c r="I14" s="181"/>
      <c r="J14" s="183"/>
      <c r="K14" s="184"/>
      <c r="L14" s="90">
        <f t="shared" si="0"/>
        <v>0</v>
      </c>
    </row>
    <row r="15" spans="1:14" ht="21" customHeight="1" x14ac:dyDescent="0.25">
      <c r="A15" s="103" t="s">
        <v>41</v>
      </c>
      <c r="B15" s="185">
        <v>0</v>
      </c>
      <c r="C15" s="185"/>
      <c r="D15" s="179">
        <v>0</v>
      </c>
      <c r="E15" s="179"/>
      <c r="F15" s="179">
        <v>0</v>
      </c>
      <c r="G15" s="179"/>
      <c r="H15" s="179">
        <v>0</v>
      </c>
      <c r="I15" s="179"/>
      <c r="J15" s="174"/>
      <c r="K15" s="174"/>
      <c r="L15" s="90">
        <f t="shared" si="0"/>
        <v>0</v>
      </c>
      <c r="N15" s="104" t="str">
        <f>IF(SUM(L9:L13)=L15," ","Out of Balance")</f>
        <v xml:space="preserve"> </v>
      </c>
    </row>
    <row r="16" spans="1:14" ht="5.0999999999999996" customHeight="1" x14ac:dyDescent="0.25">
      <c r="A16" s="105"/>
      <c r="J16" s="87"/>
      <c r="K16" s="87"/>
    </row>
    <row r="17" spans="1:14" ht="21" customHeight="1" x14ac:dyDescent="0.25">
      <c r="A17" s="103" t="s">
        <v>55</v>
      </c>
      <c r="B17" s="179">
        <v>0</v>
      </c>
      <c r="C17" s="179"/>
      <c r="D17" s="179">
        <v>0</v>
      </c>
      <c r="E17" s="179"/>
      <c r="F17" s="179">
        <v>0</v>
      </c>
      <c r="G17" s="179"/>
      <c r="H17" s="179">
        <v>0</v>
      </c>
      <c r="I17" s="179"/>
      <c r="J17" s="174"/>
      <c r="K17" s="174"/>
      <c r="L17" s="90">
        <f t="shared" ref="L17:L22" si="1">+B17+D17+F17+H17</f>
        <v>0</v>
      </c>
      <c r="N17" s="104" t="str">
        <f>IF(SUM(L17:L22)=L15," ","Out of Balance")</f>
        <v xml:space="preserve"> </v>
      </c>
    </row>
    <row r="18" spans="1:14" ht="21" customHeight="1" x14ac:dyDescent="0.25">
      <c r="A18" s="103" t="s">
        <v>54</v>
      </c>
      <c r="B18" s="179">
        <v>0</v>
      </c>
      <c r="C18" s="179"/>
      <c r="D18" s="179">
        <v>0</v>
      </c>
      <c r="E18" s="179"/>
      <c r="F18" s="179">
        <v>0</v>
      </c>
      <c r="G18" s="179"/>
      <c r="H18" s="179">
        <v>0</v>
      </c>
      <c r="I18" s="179"/>
      <c r="J18" s="174"/>
      <c r="K18" s="174"/>
      <c r="L18" s="90">
        <f t="shared" si="1"/>
        <v>0</v>
      </c>
    </row>
    <row r="19" spans="1:14" ht="21" customHeight="1" x14ac:dyDescent="0.25">
      <c r="A19" s="103" t="s">
        <v>108</v>
      </c>
      <c r="B19" s="179">
        <v>0</v>
      </c>
      <c r="C19" s="179"/>
      <c r="D19" s="179">
        <v>0</v>
      </c>
      <c r="E19" s="179"/>
      <c r="F19" s="179">
        <v>0</v>
      </c>
      <c r="G19" s="179"/>
      <c r="H19" s="179">
        <v>0</v>
      </c>
      <c r="I19" s="179"/>
      <c r="J19" s="174"/>
      <c r="K19" s="174"/>
      <c r="L19" s="90">
        <f t="shared" si="1"/>
        <v>0</v>
      </c>
    </row>
    <row r="20" spans="1:14" ht="21" customHeight="1" x14ac:dyDescent="0.25">
      <c r="A20" s="103" t="s">
        <v>111</v>
      </c>
      <c r="B20" s="179">
        <v>0</v>
      </c>
      <c r="C20" s="179"/>
      <c r="D20" s="179">
        <v>0</v>
      </c>
      <c r="E20" s="179"/>
      <c r="F20" s="179">
        <v>0</v>
      </c>
      <c r="G20" s="179"/>
      <c r="H20" s="179">
        <v>0</v>
      </c>
      <c r="I20" s="179"/>
      <c r="J20" s="174"/>
      <c r="K20" s="174"/>
      <c r="L20" s="90">
        <f t="shared" si="1"/>
        <v>0</v>
      </c>
    </row>
    <row r="21" spans="1:14" ht="21" customHeight="1" x14ac:dyDescent="0.25">
      <c r="A21" s="103" t="s">
        <v>119</v>
      </c>
      <c r="B21" s="180">
        <v>0</v>
      </c>
      <c r="C21" s="181"/>
      <c r="D21" s="180">
        <v>0</v>
      </c>
      <c r="E21" s="181"/>
      <c r="F21" s="180">
        <v>0</v>
      </c>
      <c r="G21" s="181"/>
      <c r="H21" s="180">
        <v>0</v>
      </c>
      <c r="I21" s="181"/>
      <c r="J21" s="183"/>
      <c r="K21" s="184"/>
      <c r="L21" s="90">
        <f t="shared" si="1"/>
        <v>0</v>
      </c>
    </row>
    <row r="22" spans="1:14" ht="21" customHeight="1" x14ac:dyDescent="0.25">
      <c r="A22" s="103" t="s">
        <v>120</v>
      </c>
      <c r="B22" s="179">
        <v>0</v>
      </c>
      <c r="C22" s="179"/>
      <c r="D22" s="179">
        <v>0</v>
      </c>
      <c r="E22" s="179"/>
      <c r="F22" s="179">
        <v>0</v>
      </c>
      <c r="G22" s="179"/>
      <c r="H22" s="179">
        <v>0</v>
      </c>
      <c r="I22" s="179"/>
      <c r="J22" s="174"/>
      <c r="K22" s="174"/>
      <c r="L22" s="90">
        <f t="shared" si="1"/>
        <v>0</v>
      </c>
    </row>
    <row r="23" spans="1:14" ht="5.0999999999999996" customHeight="1" x14ac:dyDescent="0.25">
      <c r="A23" s="105"/>
      <c r="J23" s="87"/>
      <c r="K23" s="87"/>
    </row>
    <row r="24" spans="1:14" ht="23.25" customHeight="1" x14ac:dyDescent="0.25">
      <c r="A24" s="103" t="s">
        <v>89</v>
      </c>
      <c r="B24" s="186">
        <f>+B17</f>
        <v>0</v>
      </c>
      <c r="C24" s="186"/>
      <c r="D24" s="186">
        <f>+D17</f>
        <v>0</v>
      </c>
      <c r="E24" s="186"/>
      <c r="F24" s="186">
        <f>+F17</f>
        <v>0</v>
      </c>
      <c r="G24" s="186"/>
      <c r="H24" s="186">
        <f>+H17</f>
        <v>0</v>
      </c>
      <c r="I24" s="186"/>
      <c r="J24" s="174"/>
      <c r="K24" s="174"/>
      <c r="L24" s="90">
        <f>+B24+D24+F24+H24</f>
        <v>0</v>
      </c>
    </row>
    <row r="25" spans="1:14" ht="5.0999999999999996" customHeight="1" thickBot="1" x14ac:dyDescent="0.3">
      <c r="A25" s="106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2"/>
    </row>
    <row r="26" spans="1:14" ht="21" customHeight="1" thickBot="1" x14ac:dyDescent="0.3">
      <c r="B26" s="93"/>
      <c r="C26" s="93"/>
      <c r="D26" s="93"/>
      <c r="E26" s="93"/>
      <c r="F26" s="93"/>
      <c r="G26" s="178" t="s">
        <v>99</v>
      </c>
      <c r="H26" s="178"/>
      <c r="I26" s="178"/>
      <c r="J26" s="178"/>
      <c r="K26" s="178"/>
      <c r="L26" s="89">
        <v>0</v>
      </c>
      <c r="N26" s="104" t="str">
        <f>IF(L26=0,"Use Previous Day's Actual Cash Position"," ")</f>
        <v>Use Previous Day's Actual Cash Position</v>
      </c>
    </row>
    <row r="27" spans="1:14" ht="21" customHeight="1" x14ac:dyDescent="0.4">
      <c r="A27" s="107"/>
      <c r="B27" s="93"/>
      <c r="C27" s="93"/>
      <c r="D27" s="93"/>
      <c r="E27" s="93"/>
      <c r="F27" s="93"/>
      <c r="G27" s="94"/>
      <c r="H27" s="94"/>
      <c r="I27" s="94"/>
      <c r="J27" s="94"/>
      <c r="K27" s="95" t="s">
        <v>100</v>
      </c>
      <c r="L27" s="86">
        <v>0</v>
      </c>
    </row>
    <row r="28" spans="1:14" ht="21" customHeight="1" x14ac:dyDescent="0.35">
      <c r="A28" s="108" t="s">
        <v>91</v>
      </c>
      <c r="B28" s="93"/>
      <c r="C28" s="93"/>
      <c r="D28" s="93"/>
      <c r="E28" s="93"/>
      <c r="F28" s="93"/>
      <c r="G28" s="130" t="s">
        <v>97</v>
      </c>
      <c r="H28" s="130"/>
      <c r="I28" s="130"/>
      <c r="J28" s="130"/>
      <c r="K28" s="173"/>
      <c r="L28" s="88">
        <f>SUM(L26:L27)</f>
        <v>0</v>
      </c>
    </row>
    <row r="29" spans="1:14" ht="5.0999999999999996" customHeight="1" x14ac:dyDescent="0.25">
      <c r="A29" s="105"/>
      <c r="F29" t="s">
        <v>56</v>
      </c>
      <c r="J29" s="87"/>
      <c r="K29" s="87"/>
    </row>
    <row r="30" spans="1:14" ht="21" customHeight="1" x14ac:dyDescent="0.25">
      <c r="B30" s="170" t="s">
        <v>50</v>
      </c>
      <c r="C30" s="170"/>
      <c r="D30" s="170" t="s">
        <v>109</v>
      </c>
      <c r="E30" s="170"/>
      <c r="F30" s="170" t="s">
        <v>110</v>
      </c>
      <c r="G30" s="170"/>
      <c r="H30" s="170" t="s">
        <v>57</v>
      </c>
      <c r="I30" s="170"/>
      <c r="J30" s="170" t="s">
        <v>76</v>
      </c>
      <c r="K30" s="170"/>
      <c r="L30" s="102" t="s">
        <v>51</v>
      </c>
    </row>
    <row r="31" spans="1:14" ht="21" customHeight="1" x14ac:dyDescent="0.25">
      <c r="A31" s="103" t="s">
        <v>86</v>
      </c>
      <c r="B31" s="76">
        <v>0</v>
      </c>
      <c r="C31" s="90">
        <f>+B31*0.01</f>
        <v>0</v>
      </c>
      <c r="D31" s="76">
        <v>0</v>
      </c>
      <c r="E31" s="90">
        <f>+D31*0.01</f>
        <v>0</v>
      </c>
      <c r="F31" s="76">
        <v>0</v>
      </c>
      <c r="G31" s="90">
        <f>+F31*0.01</f>
        <v>0</v>
      </c>
      <c r="H31" s="76">
        <v>0</v>
      </c>
      <c r="I31" s="90">
        <f>+H31*0.01</f>
        <v>0</v>
      </c>
      <c r="J31" s="76">
        <v>0</v>
      </c>
      <c r="K31" s="90">
        <f>+J31*0.01</f>
        <v>0</v>
      </c>
      <c r="L31" s="109">
        <f t="shared" ref="L31:L45" si="2">+K31+I31+G31+E31+C31</f>
        <v>0</v>
      </c>
    </row>
    <row r="32" spans="1:14" ht="21" customHeight="1" x14ac:dyDescent="0.25">
      <c r="A32" s="103" t="s">
        <v>85</v>
      </c>
      <c r="B32" s="76">
        <v>0</v>
      </c>
      <c r="C32" s="90">
        <f>+B32*0.05</f>
        <v>0</v>
      </c>
      <c r="D32" s="76">
        <v>0</v>
      </c>
      <c r="E32" s="90">
        <f>+D32*0.05</f>
        <v>0</v>
      </c>
      <c r="F32" s="76">
        <v>0</v>
      </c>
      <c r="G32" s="90">
        <f>+F32*0.05</f>
        <v>0</v>
      </c>
      <c r="H32" s="76">
        <v>0</v>
      </c>
      <c r="I32" s="90">
        <f>+H32*0.05</f>
        <v>0</v>
      </c>
      <c r="J32" s="76">
        <v>0</v>
      </c>
      <c r="K32" s="90">
        <f>+J32*0.05</f>
        <v>0</v>
      </c>
      <c r="L32" s="90">
        <f t="shared" si="2"/>
        <v>0</v>
      </c>
    </row>
    <row r="33" spans="1:14" ht="21" customHeight="1" x14ac:dyDescent="0.25">
      <c r="A33" s="103" t="s">
        <v>84</v>
      </c>
      <c r="B33" s="76">
        <v>0</v>
      </c>
      <c r="C33" s="90">
        <f>+B33*0.1</f>
        <v>0</v>
      </c>
      <c r="D33" s="76">
        <v>0</v>
      </c>
      <c r="E33" s="90">
        <f>+D33*0.1</f>
        <v>0</v>
      </c>
      <c r="F33" s="76">
        <v>0</v>
      </c>
      <c r="G33" s="90">
        <f>+F33*0.1</f>
        <v>0</v>
      </c>
      <c r="H33" s="76">
        <v>0</v>
      </c>
      <c r="I33" s="90">
        <f>+H33*0.1</f>
        <v>0</v>
      </c>
      <c r="J33" s="76">
        <v>0</v>
      </c>
      <c r="K33" s="90">
        <f>+J33*0.1</f>
        <v>0</v>
      </c>
      <c r="L33" s="90">
        <f t="shared" si="2"/>
        <v>0</v>
      </c>
      <c r="M33" s="110"/>
    </row>
    <row r="34" spans="1:14" ht="21" customHeight="1" x14ac:dyDescent="0.25">
      <c r="A34" s="103" t="s">
        <v>83</v>
      </c>
      <c r="B34" s="76">
        <v>0</v>
      </c>
      <c r="C34" s="90">
        <f>+B34*0.25</f>
        <v>0</v>
      </c>
      <c r="D34" s="76">
        <v>0</v>
      </c>
      <c r="E34" s="90">
        <f>+D34*0.25</f>
        <v>0</v>
      </c>
      <c r="F34" s="76">
        <v>0</v>
      </c>
      <c r="G34" s="90">
        <f>+F34*0.25</f>
        <v>0</v>
      </c>
      <c r="H34" s="76">
        <v>0</v>
      </c>
      <c r="I34" s="90">
        <f>+H34*0.25</f>
        <v>0</v>
      </c>
      <c r="J34" s="76">
        <v>0</v>
      </c>
      <c r="K34" s="90">
        <f>+J34*0.25</f>
        <v>0</v>
      </c>
      <c r="L34" s="90">
        <f t="shared" si="2"/>
        <v>0</v>
      </c>
      <c r="M34" s="111"/>
    </row>
    <row r="35" spans="1:14" ht="21" customHeight="1" x14ac:dyDescent="0.25">
      <c r="A35" s="103" t="s">
        <v>82</v>
      </c>
      <c r="B35" s="76">
        <v>0</v>
      </c>
      <c r="C35" s="90">
        <f>+B35*0.5</f>
        <v>0</v>
      </c>
      <c r="D35" s="76">
        <v>0</v>
      </c>
      <c r="E35" s="90">
        <f>+D35*0.5</f>
        <v>0</v>
      </c>
      <c r="F35" s="76">
        <v>0</v>
      </c>
      <c r="G35" s="90">
        <f>+F35*0.5</f>
        <v>0</v>
      </c>
      <c r="H35" s="76">
        <v>0</v>
      </c>
      <c r="I35" s="90">
        <f>+H35*0.5</f>
        <v>0</v>
      </c>
      <c r="J35" s="76">
        <v>0</v>
      </c>
      <c r="K35" s="90">
        <f>+J35*0.5</f>
        <v>0</v>
      </c>
      <c r="L35" s="90">
        <f t="shared" si="2"/>
        <v>0</v>
      </c>
    </row>
    <row r="36" spans="1:14" ht="21" customHeight="1" x14ac:dyDescent="0.25">
      <c r="A36" s="103" t="s">
        <v>81</v>
      </c>
      <c r="B36" s="76">
        <v>0</v>
      </c>
      <c r="C36" s="90">
        <f>+B36*1</f>
        <v>0</v>
      </c>
      <c r="D36" s="76">
        <v>0</v>
      </c>
      <c r="E36" s="90">
        <f>+D36*1</f>
        <v>0</v>
      </c>
      <c r="F36" s="76">
        <v>0</v>
      </c>
      <c r="G36" s="90">
        <f>+F36*1</f>
        <v>0</v>
      </c>
      <c r="H36" s="76">
        <v>0</v>
      </c>
      <c r="I36" s="90">
        <f>+H36*1</f>
        <v>0</v>
      </c>
      <c r="J36" s="76">
        <v>0</v>
      </c>
      <c r="K36" s="90">
        <f>+J36*1</f>
        <v>0</v>
      </c>
      <c r="L36" s="90">
        <f t="shared" si="2"/>
        <v>0</v>
      </c>
    </row>
    <row r="37" spans="1:14" ht="21" customHeight="1" x14ac:dyDescent="0.25">
      <c r="A37" s="103" t="s">
        <v>80</v>
      </c>
      <c r="B37" s="76">
        <v>0</v>
      </c>
      <c r="C37" s="90">
        <f>+B37*0.5</f>
        <v>0</v>
      </c>
      <c r="D37" s="76">
        <v>0</v>
      </c>
      <c r="E37" s="90">
        <f>+D37*0.5</f>
        <v>0</v>
      </c>
      <c r="F37" s="76">
        <v>0</v>
      </c>
      <c r="G37" s="90">
        <f>+F37*0.5</f>
        <v>0</v>
      </c>
      <c r="H37" s="76">
        <v>0</v>
      </c>
      <c r="I37" s="90">
        <f>+H37*0.5</f>
        <v>0</v>
      </c>
      <c r="J37" s="76">
        <v>0</v>
      </c>
      <c r="K37" s="90">
        <f>+J37*0.5</f>
        <v>0</v>
      </c>
      <c r="L37" s="90">
        <f t="shared" si="2"/>
        <v>0</v>
      </c>
    </row>
    <row r="38" spans="1:14" ht="21" customHeight="1" x14ac:dyDescent="0.25">
      <c r="A38" s="103" t="s">
        <v>79</v>
      </c>
      <c r="B38" s="76">
        <v>0</v>
      </c>
      <c r="C38" s="90">
        <f>+B38*2</f>
        <v>0</v>
      </c>
      <c r="D38" s="76">
        <v>0</v>
      </c>
      <c r="E38" s="90">
        <f>+D38*2</f>
        <v>0</v>
      </c>
      <c r="F38" s="76">
        <v>0</v>
      </c>
      <c r="G38" s="90">
        <f>+F38*2</f>
        <v>0</v>
      </c>
      <c r="H38" s="76">
        <v>0</v>
      </c>
      <c r="I38" s="90">
        <f>+H38*2</f>
        <v>0</v>
      </c>
      <c r="J38" s="76">
        <v>0</v>
      </c>
      <c r="K38" s="90">
        <f>+J38*2</f>
        <v>0</v>
      </c>
      <c r="L38" s="90">
        <f t="shared" si="2"/>
        <v>0</v>
      </c>
    </row>
    <row r="39" spans="1:14" ht="21" customHeight="1" x14ac:dyDescent="0.25">
      <c r="A39" s="103" t="s">
        <v>78</v>
      </c>
      <c r="B39" s="76">
        <v>0</v>
      </c>
      <c r="C39" s="90">
        <f>+B39*5</f>
        <v>0</v>
      </c>
      <c r="D39" s="76">
        <v>0</v>
      </c>
      <c r="E39" s="90">
        <f>+D39*5</f>
        <v>0</v>
      </c>
      <c r="F39" s="76">
        <v>0</v>
      </c>
      <c r="G39" s="90">
        <f>+F39*5</f>
        <v>0</v>
      </c>
      <c r="H39" s="76">
        <v>0</v>
      </c>
      <c r="I39" s="90">
        <f>+H39*5</f>
        <v>0</v>
      </c>
      <c r="J39" s="76">
        <v>0</v>
      </c>
      <c r="K39" s="90">
        <f>+J39*5</f>
        <v>0</v>
      </c>
      <c r="L39" s="90">
        <f t="shared" si="2"/>
        <v>0</v>
      </c>
    </row>
    <row r="40" spans="1:14" ht="21" customHeight="1" x14ac:dyDescent="0.25">
      <c r="A40" s="103" t="s">
        <v>77</v>
      </c>
      <c r="B40" s="76">
        <v>0</v>
      </c>
      <c r="C40" s="90">
        <f>+B40*10</f>
        <v>0</v>
      </c>
      <c r="D40" s="76">
        <v>0</v>
      </c>
      <c r="E40" s="90">
        <f>+D40*10</f>
        <v>0</v>
      </c>
      <c r="F40" s="76">
        <v>0</v>
      </c>
      <c r="G40" s="90">
        <f>+F40*10</f>
        <v>0</v>
      </c>
      <c r="H40" s="76">
        <v>0</v>
      </c>
      <c r="I40" s="90">
        <f>+H40*10</f>
        <v>0</v>
      </c>
      <c r="J40" s="76">
        <v>0</v>
      </c>
      <c r="K40" s="90">
        <f>+J40*10</f>
        <v>0</v>
      </c>
      <c r="L40" s="90">
        <f t="shared" si="2"/>
        <v>0</v>
      </c>
    </row>
    <row r="41" spans="1:14" ht="21" customHeight="1" x14ac:dyDescent="0.25">
      <c r="A41" s="103" t="s">
        <v>101</v>
      </c>
      <c r="B41" s="76">
        <v>0</v>
      </c>
      <c r="C41" s="90">
        <f>+B41*1</f>
        <v>0</v>
      </c>
      <c r="D41" s="76">
        <v>0</v>
      </c>
      <c r="E41" s="90">
        <f>+D41*1</f>
        <v>0</v>
      </c>
      <c r="F41" s="76">
        <v>0</v>
      </c>
      <c r="G41" s="90">
        <f>+F41*1</f>
        <v>0</v>
      </c>
      <c r="H41" s="76">
        <v>0</v>
      </c>
      <c r="I41" s="90">
        <f>+H41*1</f>
        <v>0</v>
      </c>
      <c r="J41" s="76">
        <v>0</v>
      </c>
      <c r="K41" s="90">
        <f>+J41*1</f>
        <v>0</v>
      </c>
      <c r="L41" s="90">
        <f t="shared" si="2"/>
        <v>0</v>
      </c>
    </row>
    <row r="42" spans="1:14" ht="21" customHeight="1" x14ac:dyDescent="0.25">
      <c r="A42" s="103" t="s">
        <v>102</v>
      </c>
      <c r="B42" s="76">
        <v>0</v>
      </c>
      <c r="C42" s="90">
        <f>+B42*2</f>
        <v>0</v>
      </c>
      <c r="D42" s="76">
        <v>0</v>
      </c>
      <c r="E42" s="90">
        <f>+D42*2</f>
        <v>0</v>
      </c>
      <c r="F42" s="76">
        <v>0</v>
      </c>
      <c r="G42" s="90">
        <f>+F42*2</f>
        <v>0</v>
      </c>
      <c r="H42" s="76">
        <v>0</v>
      </c>
      <c r="I42" s="90">
        <f>+H42*2</f>
        <v>0</v>
      </c>
      <c r="J42" s="76">
        <v>0</v>
      </c>
      <c r="K42" s="90">
        <f>+J42*2</f>
        <v>0</v>
      </c>
      <c r="L42" s="90">
        <f t="shared" si="2"/>
        <v>0</v>
      </c>
    </row>
    <row r="43" spans="1:14" ht="21" customHeight="1" x14ac:dyDescent="0.25">
      <c r="A43" s="103" t="s">
        <v>103</v>
      </c>
      <c r="B43" s="76">
        <v>0</v>
      </c>
      <c r="C43" s="90">
        <f>+B43*5</f>
        <v>0</v>
      </c>
      <c r="D43" s="76">
        <v>0</v>
      </c>
      <c r="E43" s="90">
        <f>+D43*5</f>
        <v>0</v>
      </c>
      <c r="F43" s="76">
        <v>0</v>
      </c>
      <c r="G43" s="90">
        <f>+F43*5</f>
        <v>0</v>
      </c>
      <c r="H43" s="76">
        <v>0</v>
      </c>
      <c r="I43" s="90">
        <f>+H43*5</f>
        <v>0</v>
      </c>
      <c r="J43" s="76">
        <v>0</v>
      </c>
      <c r="K43" s="90">
        <f>+J43*5</f>
        <v>0</v>
      </c>
      <c r="L43" s="90">
        <f t="shared" si="2"/>
        <v>0</v>
      </c>
    </row>
    <row r="44" spans="1:14" ht="21" customHeight="1" x14ac:dyDescent="0.25">
      <c r="A44" s="103" t="s">
        <v>104</v>
      </c>
      <c r="B44" s="76">
        <v>0</v>
      </c>
      <c r="C44" s="90">
        <f>+B44*10</f>
        <v>0</v>
      </c>
      <c r="D44" s="76">
        <v>0</v>
      </c>
      <c r="E44" s="90">
        <f>+D44*10</f>
        <v>0</v>
      </c>
      <c r="F44" s="76">
        <v>0</v>
      </c>
      <c r="G44" s="90">
        <f>+F44*10</f>
        <v>0</v>
      </c>
      <c r="H44" s="76">
        <v>0</v>
      </c>
      <c r="I44" s="90">
        <f>+H44*10</f>
        <v>0</v>
      </c>
      <c r="J44" s="76">
        <v>0</v>
      </c>
      <c r="K44" s="90">
        <f>+J44*10</f>
        <v>0</v>
      </c>
      <c r="L44" s="90">
        <f t="shared" si="2"/>
        <v>0</v>
      </c>
    </row>
    <row r="45" spans="1:14" ht="21" customHeight="1" x14ac:dyDescent="0.25">
      <c r="A45" s="103" t="s">
        <v>105</v>
      </c>
      <c r="B45" s="76">
        <v>0</v>
      </c>
      <c r="C45" s="90">
        <f>+B45*20</f>
        <v>0</v>
      </c>
      <c r="D45" s="76">
        <v>0</v>
      </c>
      <c r="E45" s="90">
        <f>+D45*20</f>
        <v>0</v>
      </c>
      <c r="F45" s="76">
        <v>0</v>
      </c>
      <c r="G45" s="90">
        <f>+F45*20</f>
        <v>0</v>
      </c>
      <c r="H45" s="76">
        <v>0</v>
      </c>
      <c r="I45" s="90">
        <f>+H45*20</f>
        <v>0</v>
      </c>
      <c r="J45" s="76">
        <v>0</v>
      </c>
      <c r="K45" s="90">
        <f>+J45*20</f>
        <v>0</v>
      </c>
      <c r="L45" s="90">
        <f t="shared" si="2"/>
        <v>0</v>
      </c>
    </row>
    <row r="46" spans="1:14" ht="21" customHeight="1" x14ac:dyDescent="0.25">
      <c r="A46" s="103" t="s">
        <v>106</v>
      </c>
      <c r="B46" s="76">
        <v>0</v>
      </c>
      <c r="C46" s="90">
        <f>+B46*50</f>
        <v>0</v>
      </c>
      <c r="D46" s="76">
        <v>0</v>
      </c>
      <c r="E46" s="90">
        <f>+D46*50</f>
        <v>0</v>
      </c>
      <c r="F46" s="76">
        <v>0</v>
      </c>
      <c r="G46" s="90">
        <f>+F46*50</f>
        <v>0</v>
      </c>
      <c r="H46" s="76">
        <v>0</v>
      </c>
      <c r="I46" s="90">
        <f>+H46*50</f>
        <v>0</v>
      </c>
      <c r="J46" s="76">
        <v>0</v>
      </c>
      <c r="K46" s="90">
        <f>+J46*50</f>
        <v>0</v>
      </c>
      <c r="L46" s="90">
        <f t="shared" ref="L46" si="3">+K46+I46+G46+E46+C46</f>
        <v>0</v>
      </c>
    </row>
    <row r="47" spans="1:14" ht="21" customHeight="1" thickBot="1" x14ac:dyDescent="0.3">
      <c r="A47" s="103" t="s">
        <v>107</v>
      </c>
      <c r="B47" s="76">
        <v>0</v>
      </c>
      <c r="C47" s="90">
        <f>B47*100</f>
        <v>0</v>
      </c>
      <c r="D47" s="76">
        <v>0</v>
      </c>
      <c r="E47" s="90">
        <f>D47*100</f>
        <v>0</v>
      </c>
      <c r="F47" s="76">
        <v>0</v>
      </c>
      <c r="G47" s="90">
        <f>F47*100</f>
        <v>0</v>
      </c>
      <c r="H47" s="76">
        <v>0</v>
      </c>
      <c r="I47" s="90">
        <f>H47*100</f>
        <v>0</v>
      </c>
      <c r="J47" s="76">
        <v>0</v>
      </c>
      <c r="K47" s="90">
        <f>J47*100</f>
        <v>0</v>
      </c>
      <c r="L47" s="90">
        <f>+K47+I47+G47+E47+C47</f>
        <v>0</v>
      </c>
    </row>
    <row r="48" spans="1:14" ht="21" customHeight="1" thickBot="1" x14ac:dyDescent="0.3">
      <c r="A48" s="112" t="s">
        <v>39</v>
      </c>
      <c r="B48" s="175">
        <f>SUM(C31:C47)</f>
        <v>0</v>
      </c>
      <c r="C48" s="175"/>
      <c r="D48" s="175">
        <f>SUM(E31:E47)</f>
        <v>0</v>
      </c>
      <c r="E48" s="175"/>
      <c r="F48" s="175">
        <f>SUM(G31:G47)</f>
        <v>0</v>
      </c>
      <c r="G48" s="175"/>
      <c r="H48" s="175">
        <f>SUM(I31:I47)</f>
        <v>0</v>
      </c>
      <c r="I48" s="175"/>
      <c r="J48" s="175">
        <f>SUM(K31:K47)</f>
        <v>0</v>
      </c>
      <c r="K48" s="176"/>
      <c r="L48" s="113">
        <f>SUM(L31:L47)</f>
        <v>0</v>
      </c>
      <c r="N48" s="104" t="str">
        <f>IF(SUM(B48:I48)=400," ","Out of Balance")</f>
        <v>Out of Balance</v>
      </c>
    </row>
    <row r="49" spans="1:14" ht="5.0999999999999996" customHeight="1" x14ac:dyDescent="0.25">
      <c r="A49" s="105"/>
      <c r="F49" t="s">
        <v>56</v>
      </c>
      <c r="J49" s="87"/>
      <c r="K49" s="87"/>
    </row>
    <row r="50" spans="1:14" ht="21" customHeight="1" x14ac:dyDescent="0.35">
      <c r="A50" s="1"/>
      <c r="B50" s="1"/>
      <c r="D50" s="1"/>
      <c r="J50" s="171" t="s">
        <v>95</v>
      </c>
      <c r="K50" s="171"/>
      <c r="L50" s="114">
        <f>+L28+L24</f>
        <v>0</v>
      </c>
    </row>
    <row r="51" spans="1:14" ht="21" customHeight="1" x14ac:dyDescent="0.35">
      <c r="A51" s="108" t="s">
        <v>112</v>
      </c>
      <c r="B51" s="115"/>
      <c r="C51" s="115"/>
      <c r="D51" s="115"/>
      <c r="E51" s="115"/>
      <c r="I51" s="130" t="s">
        <v>96</v>
      </c>
      <c r="J51" s="130"/>
      <c r="K51" s="130"/>
      <c r="L51" s="116">
        <f>+L48-L50</f>
        <v>0</v>
      </c>
    </row>
    <row r="52" spans="1:14" ht="5.0999999999999996" customHeight="1" x14ac:dyDescent="0.25">
      <c r="A52" s="115"/>
      <c r="B52" s="115"/>
      <c r="C52" s="115"/>
      <c r="D52" s="115"/>
      <c r="E52" s="115"/>
    </row>
    <row r="53" spans="1:14" ht="21" customHeight="1" x14ac:dyDescent="0.25">
      <c r="A53" s="117" t="s">
        <v>126</v>
      </c>
      <c r="B53" s="102" t="s">
        <v>121</v>
      </c>
      <c r="C53" s="118">
        <v>15.6</v>
      </c>
      <c r="D53" s="102" t="s">
        <v>122</v>
      </c>
      <c r="E53" s="119">
        <f>+C53</f>
        <v>15.6</v>
      </c>
      <c r="F53" s="102" t="s">
        <v>123</v>
      </c>
      <c r="G53" s="119">
        <f>+E53</f>
        <v>15.6</v>
      </c>
      <c r="H53" s="102" t="s">
        <v>124</v>
      </c>
      <c r="I53" s="119">
        <f>+G53</f>
        <v>15.6</v>
      </c>
      <c r="J53" s="170" t="s">
        <v>125</v>
      </c>
      <c r="K53" s="170"/>
      <c r="L53" s="102" t="s">
        <v>51</v>
      </c>
    </row>
    <row r="54" spans="1:14" ht="21" customHeight="1" x14ac:dyDescent="0.25">
      <c r="A54" s="103" t="s">
        <v>127</v>
      </c>
      <c r="B54" s="76">
        <v>0</v>
      </c>
      <c r="C54" s="90">
        <f>+B54*$C$53</f>
        <v>0</v>
      </c>
      <c r="D54" s="76">
        <v>0</v>
      </c>
      <c r="E54" s="90">
        <f>+D54*C53</f>
        <v>0</v>
      </c>
      <c r="F54" s="76">
        <v>0</v>
      </c>
      <c r="G54" s="90">
        <f>+F54*C53</f>
        <v>0</v>
      </c>
      <c r="H54" s="76">
        <v>0</v>
      </c>
      <c r="I54" s="90">
        <f>+H54*C53</f>
        <v>0</v>
      </c>
      <c r="J54" s="187" t="s">
        <v>113</v>
      </c>
      <c r="K54" s="188"/>
      <c r="L54" s="195">
        <v>0</v>
      </c>
    </row>
    <row r="55" spans="1:14" ht="21" customHeight="1" x14ac:dyDescent="0.25">
      <c r="A55" s="103" t="s">
        <v>128</v>
      </c>
      <c r="B55" s="76">
        <v>0</v>
      </c>
      <c r="C55" s="90">
        <f>+B55*$C$53</f>
        <v>0</v>
      </c>
      <c r="D55" s="76">
        <v>0</v>
      </c>
      <c r="E55" s="90">
        <f>+D55*C53</f>
        <v>0</v>
      </c>
      <c r="F55" s="76">
        <v>0</v>
      </c>
      <c r="G55" s="90">
        <f>+F55*C53</f>
        <v>0</v>
      </c>
      <c r="H55" s="76">
        <v>0</v>
      </c>
      <c r="I55" s="90">
        <f>+H55*C53</f>
        <v>0</v>
      </c>
      <c r="J55" s="120"/>
      <c r="K55" s="121" t="s">
        <v>116</v>
      </c>
      <c r="L55" s="195">
        <v>0</v>
      </c>
    </row>
    <row r="56" spans="1:14" ht="21" customHeight="1" x14ac:dyDescent="0.25">
      <c r="A56" s="103" t="s">
        <v>129</v>
      </c>
      <c r="B56" s="122">
        <f>+B54-B55</f>
        <v>0</v>
      </c>
      <c r="C56" s="90">
        <f>+B56*$C$53</f>
        <v>0</v>
      </c>
      <c r="D56" s="122">
        <f>+D54-D55</f>
        <v>0</v>
      </c>
      <c r="E56" s="90">
        <f>+D56*$C$53</f>
        <v>0</v>
      </c>
      <c r="F56" s="122">
        <f>+F54-F55</f>
        <v>0</v>
      </c>
      <c r="G56" s="90">
        <f>+F56*$C$53</f>
        <v>0</v>
      </c>
      <c r="H56" s="122">
        <f>+H54-H55</f>
        <v>0</v>
      </c>
      <c r="I56" s="90">
        <f>+H56*$C$53</f>
        <v>0</v>
      </c>
      <c r="J56" s="187" t="s">
        <v>114</v>
      </c>
      <c r="K56" s="188"/>
      <c r="L56" s="196">
        <v>0</v>
      </c>
      <c r="N56" s="104" t="str">
        <f>IF(L56=SUM(L54:L55)-(B56+D56+F56+H56)," ","Out of Balance")</f>
        <v xml:space="preserve"> </v>
      </c>
    </row>
    <row r="57" spans="1:14" ht="5.25" customHeight="1" x14ac:dyDescent="0.25">
      <c r="A57" s="92"/>
      <c r="B57" s="91"/>
      <c r="C57" s="92"/>
      <c r="D57" s="17"/>
      <c r="E57" s="17"/>
    </row>
    <row r="58" spans="1:14" ht="21" customHeight="1" x14ac:dyDescent="0.25">
      <c r="A58" s="123" t="s">
        <v>130</v>
      </c>
      <c r="B58" s="102" t="s">
        <v>121</v>
      </c>
      <c r="C58" s="118">
        <v>17.5</v>
      </c>
      <c r="D58" s="102" t="s">
        <v>122</v>
      </c>
      <c r="E58" s="119">
        <f>+C58</f>
        <v>17.5</v>
      </c>
      <c r="F58" s="102" t="s">
        <v>123</v>
      </c>
      <c r="G58" s="119">
        <f>+E58</f>
        <v>17.5</v>
      </c>
      <c r="H58" s="102" t="s">
        <v>124</v>
      </c>
      <c r="I58" s="119">
        <f>+G58</f>
        <v>17.5</v>
      </c>
      <c r="J58" s="170" t="s">
        <v>125</v>
      </c>
      <c r="K58" s="170"/>
      <c r="L58" s="102" t="s">
        <v>51</v>
      </c>
    </row>
    <row r="59" spans="1:14" ht="21" customHeight="1" x14ac:dyDescent="0.25">
      <c r="A59" s="103" t="s">
        <v>127</v>
      </c>
      <c r="B59" s="76">
        <v>0</v>
      </c>
      <c r="C59" s="90">
        <f>+B59*C58</f>
        <v>0</v>
      </c>
      <c r="D59" s="76">
        <v>0</v>
      </c>
      <c r="E59" s="90">
        <f>+D59*C58</f>
        <v>0</v>
      </c>
      <c r="F59" s="76">
        <v>0</v>
      </c>
      <c r="G59" s="90">
        <f>+F59*C58</f>
        <v>0</v>
      </c>
      <c r="H59" s="76">
        <v>0</v>
      </c>
      <c r="I59" s="90">
        <f>+H59*C58</f>
        <v>0</v>
      </c>
      <c r="J59" s="187" t="s">
        <v>113</v>
      </c>
      <c r="K59" s="188"/>
      <c r="L59" s="195">
        <v>0</v>
      </c>
    </row>
    <row r="60" spans="1:14" ht="21" customHeight="1" x14ac:dyDescent="0.25">
      <c r="A60" s="103" t="s">
        <v>128</v>
      </c>
      <c r="B60" s="76">
        <v>0</v>
      </c>
      <c r="C60" s="90">
        <f>+B60*C58</f>
        <v>0</v>
      </c>
      <c r="D60" s="76">
        <v>0</v>
      </c>
      <c r="E60" s="90">
        <f>+D60*C58</f>
        <v>0</v>
      </c>
      <c r="F60" s="76">
        <v>0</v>
      </c>
      <c r="G60" s="90">
        <f>+F60*C58</f>
        <v>0</v>
      </c>
      <c r="H60" s="76">
        <v>0</v>
      </c>
      <c r="I60" s="90">
        <f>+H60*C58</f>
        <v>0</v>
      </c>
      <c r="J60" s="120"/>
      <c r="K60" s="121" t="s">
        <v>116</v>
      </c>
      <c r="L60" s="195">
        <v>0</v>
      </c>
    </row>
    <row r="61" spans="1:14" ht="21" customHeight="1" x14ac:dyDescent="0.25">
      <c r="A61" s="103" t="s">
        <v>129</v>
      </c>
      <c r="B61" s="122">
        <f>+B59-B60</f>
        <v>0</v>
      </c>
      <c r="C61" s="90">
        <f>+B61*C58</f>
        <v>0</v>
      </c>
      <c r="D61" s="122">
        <f>+D59-D60</f>
        <v>0</v>
      </c>
      <c r="E61" s="90">
        <f>+D61*C58</f>
        <v>0</v>
      </c>
      <c r="F61" s="122">
        <f>+F59-F60</f>
        <v>0</v>
      </c>
      <c r="G61" s="90">
        <f>+F61*C58</f>
        <v>0</v>
      </c>
      <c r="H61" s="122">
        <f>+H59-H60</f>
        <v>0</v>
      </c>
      <c r="I61" s="90">
        <f>+H61*C58</f>
        <v>0</v>
      </c>
      <c r="J61" s="187" t="s">
        <v>114</v>
      </c>
      <c r="K61" s="188"/>
      <c r="L61" s="196">
        <v>0</v>
      </c>
      <c r="N61" s="104" t="str">
        <f>IF(L61=SUM(L59+L60)-SUM(B61+D61+F61+H61)," ","Out of Balance")</f>
        <v xml:space="preserve"> </v>
      </c>
    </row>
    <row r="62" spans="1:14" ht="5.25" customHeight="1" x14ac:dyDescent="0.25">
      <c r="A62" s="92"/>
      <c r="B62" s="91"/>
      <c r="C62" s="92"/>
      <c r="D62" s="17"/>
      <c r="E62" s="17"/>
    </row>
    <row r="63" spans="1:14" ht="21" customHeight="1" x14ac:dyDescent="0.25">
      <c r="A63" s="123" t="s">
        <v>131</v>
      </c>
      <c r="B63" s="102" t="s">
        <v>121</v>
      </c>
      <c r="C63" s="118">
        <v>78</v>
      </c>
      <c r="D63" s="102" t="s">
        <v>122</v>
      </c>
      <c r="E63" s="119">
        <f>+C63</f>
        <v>78</v>
      </c>
      <c r="F63" s="102" t="s">
        <v>123</v>
      </c>
      <c r="G63" s="119">
        <f>+E63</f>
        <v>78</v>
      </c>
      <c r="H63" s="102" t="s">
        <v>124</v>
      </c>
      <c r="I63" s="119">
        <f>+G63</f>
        <v>78</v>
      </c>
      <c r="J63" s="170" t="s">
        <v>125</v>
      </c>
      <c r="K63" s="170"/>
      <c r="L63" s="102" t="s">
        <v>51</v>
      </c>
    </row>
    <row r="64" spans="1:14" ht="21" customHeight="1" x14ac:dyDescent="0.25">
      <c r="A64" s="103" t="s">
        <v>127</v>
      </c>
      <c r="B64" s="76">
        <v>0</v>
      </c>
      <c r="C64" s="90">
        <f>+B64*C63</f>
        <v>0</v>
      </c>
      <c r="D64" s="76">
        <v>0</v>
      </c>
      <c r="E64" s="90">
        <f>+D64*C63</f>
        <v>0</v>
      </c>
      <c r="F64" s="76">
        <v>0</v>
      </c>
      <c r="G64" s="90">
        <f>+F64*C63</f>
        <v>0</v>
      </c>
      <c r="H64" s="76">
        <v>0</v>
      </c>
      <c r="I64" s="90">
        <f>+H64*C63</f>
        <v>0</v>
      </c>
      <c r="J64" s="187" t="s">
        <v>113</v>
      </c>
      <c r="K64" s="188"/>
      <c r="L64" s="195">
        <v>0</v>
      </c>
    </row>
    <row r="65" spans="1:14" ht="21" customHeight="1" x14ac:dyDescent="0.25">
      <c r="A65" s="103" t="s">
        <v>128</v>
      </c>
      <c r="B65" s="76">
        <v>0</v>
      </c>
      <c r="C65" s="90">
        <f>+B65*C63</f>
        <v>0</v>
      </c>
      <c r="D65" s="76">
        <v>0</v>
      </c>
      <c r="E65" s="90">
        <f>+D65*C63</f>
        <v>0</v>
      </c>
      <c r="F65" s="76">
        <v>0</v>
      </c>
      <c r="G65" s="90">
        <f>+F65*C63</f>
        <v>0</v>
      </c>
      <c r="H65" s="76">
        <v>0</v>
      </c>
      <c r="I65" s="90">
        <f>+H65*C63</f>
        <v>0</v>
      </c>
      <c r="J65" s="120"/>
      <c r="K65" s="121" t="s">
        <v>116</v>
      </c>
      <c r="L65" s="195">
        <v>0</v>
      </c>
    </row>
    <row r="66" spans="1:14" ht="21" customHeight="1" x14ac:dyDescent="0.25">
      <c r="A66" s="103" t="s">
        <v>129</v>
      </c>
      <c r="B66" s="122">
        <f>+B64-B65</f>
        <v>0</v>
      </c>
      <c r="C66" s="90">
        <f>+B66*C63</f>
        <v>0</v>
      </c>
      <c r="D66" s="122">
        <f>+D64-D65</f>
        <v>0</v>
      </c>
      <c r="E66" s="90">
        <f>+D66*C63</f>
        <v>0</v>
      </c>
      <c r="F66" s="122">
        <f>+F64-F65</f>
        <v>0</v>
      </c>
      <c r="G66" s="90">
        <f>+F66*C63</f>
        <v>0</v>
      </c>
      <c r="H66" s="122">
        <f>+H64-H65</f>
        <v>0</v>
      </c>
      <c r="I66" s="90">
        <f>+H66*C63</f>
        <v>0</v>
      </c>
      <c r="J66" s="187" t="s">
        <v>114</v>
      </c>
      <c r="K66" s="188"/>
      <c r="L66" s="196">
        <v>0</v>
      </c>
      <c r="N66" s="104" t="str">
        <f>IF(L66=SUM(L64+L65)-SUM(B66+D66+F66+H66)," ","Out of Balance")</f>
        <v xml:space="preserve"> </v>
      </c>
    </row>
    <row r="67" spans="1:14" ht="5.25" customHeight="1" x14ac:dyDescent="0.25">
      <c r="A67" s="92"/>
      <c r="B67" s="91"/>
      <c r="C67" s="92"/>
      <c r="D67" s="17"/>
      <c r="E67" s="17"/>
    </row>
    <row r="68" spans="1:14" ht="21" customHeight="1" x14ac:dyDescent="0.25">
      <c r="A68" s="103" t="s">
        <v>115</v>
      </c>
      <c r="B68" s="186">
        <f>+C56+C61+C66</f>
        <v>0</v>
      </c>
      <c r="C68" s="186">
        <f>+C56+C66+C61</f>
        <v>0</v>
      </c>
      <c r="D68" s="186">
        <f>+E56+E61+E66</f>
        <v>0</v>
      </c>
      <c r="E68" s="186">
        <f>+E56+E66+E61</f>
        <v>0</v>
      </c>
      <c r="F68" s="186">
        <f>+G56+G61+G66</f>
        <v>0</v>
      </c>
      <c r="G68" s="186">
        <f>+G56+G66+G61</f>
        <v>0</v>
      </c>
      <c r="H68" s="186">
        <f>+I61+I66+I56</f>
        <v>0</v>
      </c>
      <c r="I68" s="186">
        <f>+I56+I66+I61</f>
        <v>0</v>
      </c>
      <c r="J68" s="174"/>
      <c r="K68" s="174"/>
      <c r="L68" s="90">
        <f>+B68+D68+F68+H68</f>
        <v>0</v>
      </c>
    </row>
    <row r="69" spans="1:14" ht="34.5" customHeight="1" x14ac:dyDescent="0.25"/>
    <row r="70" spans="1:14" ht="21" customHeight="1" x14ac:dyDescent="0.25"/>
  </sheetData>
  <sheetProtection algorithmName="SHA-512" hashValue="l2V6S7CLSX0WZviNebNW09c8GOHqs4E5fyxwtqBy80w22shSDcRJ+vd8mYq9I3l3/yIthFem33gQuUWpABTPow==" saltValue="wYkDXRaF28cK+fWzqKjl9A==" spinCount="100000" sheet="1" objects="1" scenarios="1"/>
  <mergeCells count="105">
    <mergeCell ref="B24:C24"/>
    <mergeCell ref="D24:E24"/>
    <mergeCell ref="F24:G24"/>
    <mergeCell ref="H24:I24"/>
    <mergeCell ref="H20:I20"/>
    <mergeCell ref="B22:C22"/>
    <mergeCell ref="D22:E22"/>
    <mergeCell ref="F22:G22"/>
    <mergeCell ref="H22:I22"/>
    <mergeCell ref="B21:C21"/>
    <mergeCell ref="B68:C68"/>
    <mergeCell ref="D68:E68"/>
    <mergeCell ref="F68:G68"/>
    <mergeCell ref="H68:I68"/>
    <mergeCell ref="J68:K68"/>
    <mergeCell ref="J66:K66"/>
    <mergeCell ref="J59:K59"/>
    <mergeCell ref="J61:K61"/>
    <mergeCell ref="J54:K54"/>
    <mergeCell ref="J56:K56"/>
    <mergeCell ref="J64:K64"/>
    <mergeCell ref="J63:K63"/>
    <mergeCell ref="J58:K58"/>
    <mergeCell ref="B9:C9"/>
    <mergeCell ref="D9:E9"/>
    <mergeCell ref="H9:I9"/>
    <mergeCell ref="B8:C8"/>
    <mergeCell ref="D8:E8"/>
    <mergeCell ref="B48:C48"/>
    <mergeCell ref="D48:E48"/>
    <mergeCell ref="B17:C17"/>
    <mergeCell ref="D17:E17"/>
    <mergeCell ref="F17:G17"/>
    <mergeCell ref="B30:C30"/>
    <mergeCell ref="D30:E30"/>
    <mergeCell ref="F30:G30"/>
    <mergeCell ref="F48:G48"/>
    <mergeCell ref="B18:C18"/>
    <mergeCell ref="D18:E18"/>
    <mergeCell ref="B20:C20"/>
    <mergeCell ref="D20:E20"/>
    <mergeCell ref="F20:G20"/>
    <mergeCell ref="B10:C10"/>
    <mergeCell ref="D10:E10"/>
    <mergeCell ref="F10:G10"/>
    <mergeCell ref="H10:I10"/>
    <mergeCell ref="B15:C15"/>
    <mergeCell ref="B11:C11"/>
    <mergeCell ref="D11:E11"/>
    <mergeCell ref="F13:G13"/>
    <mergeCell ref="H13:I13"/>
    <mergeCell ref="B13:C13"/>
    <mergeCell ref="D13:E13"/>
    <mergeCell ref="B19:C19"/>
    <mergeCell ref="D19:E19"/>
    <mergeCell ref="F19:G19"/>
    <mergeCell ref="H19:I19"/>
    <mergeCell ref="B14:C14"/>
    <mergeCell ref="D14:E14"/>
    <mergeCell ref="F14:G14"/>
    <mergeCell ref="H14:I14"/>
    <mergeCell ref="B12:C12"/>
    <mergeCell ref="D12:E12"/>
    <mergeCell ref="F12:G12"/>
    <mergeCell ref="H12:I12"/>
    <mergeCell ref="D15:E15"/>
    <mergeCell ref="F15:G15"/>
    <mergeCell ref="H15:I15"/>
    <mergeCell ref="H17:I17"/>
    <mergeCell ref="J20:K20"/>
    <mergeCell ref="J22:K22"/>
    <mergeCell ref="H18:I18"/>
    <mergeCell ref="H21:I21"/>
    <mergeCell ref="J21:K21"/>
    <mergeCell ref="F8:G8"/>
    <mergeCell ref="H8:I8"/>
    <mergeCell ref="F9:G9"/>
    <mergeCell ref="F11:G11"/>
    <mergeCell ref="H11:I11"/>
    <mergeCell ref="J14:K14"/>
    <mergeCell ref="J12:K12"/>
    <mergeCell ref="J53:K53"/>
    <mergeCell ref="J50:K50"/>
    <mergeCell ref="B4:E4"/>
    <mergeCell ref="I51:K51"/>
    <mergeCell ref="G28:K28"/>
    <mergeCell ref="J24:K24"/>
    <mergeCell ref="J30:K30"/>
    <mergeCell ref="J48:K48"/>
    <mergeCell ref="B5:E5"/>
    <mergeCell ref="G26:K26"/>
    <mergeCell ref="J11:K11"/>
    <mergeCell ref="J15:K15"/>
    <mergeCell ref="J18:K18"/>
    <mergeCell ref="J19:K19"/>
    <mergeCell ref="J17:K17"/>
    <mergeCell ref="F18:G18"/>
    <mergeCell ref="D21:E21"/>
    <mergeCell ref="F21:G21"/>
    <mergeCell ref="J8:K8"/>
    <mergeCell ref="J9:K9"/>
    <mergeCell ref="J10:K10"/>
    <mergeCell ref="J13:K13"/>
    <mergeCell ref="H48:I48"/>
    <mergeCell ref="H30:I30"/>
  </mergeCells>
  <conditionalFormatting sqref="B15:C15">
    <cfRule type="expression" dxfId="15" priority="30">
      <formula>$B$15&lt;&gt;SUM($B$9:$C$13)</formula>
    </cfRule>
  </conditionalFormatting>
  <conditionalFormatting sqref="B17:C20 B21 B22:C22">
    <cfRule type="expression" dxfId="14" priority="31">
      <formula>$B$15&lt;&gt;SUM($B$17:$C$22)</formula>
    </cfRule>
  </conditionalFormatting>
  <conditionalFormatting sqref="B4:E5">
    <cfRule type="cellIs" dxfId="13" priority="17" operator="lessThan">
      <formula>1</formula>
    </cfRule>
  </conditionalFormatting>
  <conditionalFormatting sqref="B48:I48">
    <cfRule type="cellIs" dxfId="12" priority="19" operator="notEqual">
      <formula>100</formula>
    </cfRule>
  </conditionalFormatting>
  <conditionalFormatting sqref="D15:E15">
    <cfRule type="expression" dxfId="11" priority="29">
      <formula>$D$15&lt;&gt;SUM($D$9:$E$13)</formula>
    </cfRule>
  </conditionalFormatting>
  <conditionalFormatting sqref="D17:E20 D21 D22:E22">
    <cfRule type="expression" dxfId="10" priority="33">
      <formula>$D$15&lt;&gt;SUM($D$17:$E$22)</formula>
    </cfRule>
  </conditionalFormatting>
  <conditionalFormatting sqref="F15:G15">
    <cfRule type="expression" dxfId="9" priority="28">
      <formula>$F$15&lt;&gt;SUM($F$9:$G$13)</formula>
    </cfRule>
  </conditionalFormatting>
  <conditionalFormatting sqref="F17:G20 F21 F22:G22">
    <cfRule type="expression" dxfId="8" priority="35">
      <formula>$F$15&lt;&gt;SUM($F$17:$G$22)</formula>
    </cfRule>
  </conditionalFormatting>
  <conditionalFormatting sqref="H15:I15">
    <cfRule type="expression" dxfId="7" priority="26">
      <formula>$H$15&lt;&gt;SUM($H$9:$I$13)</formula>
    </cfRule>
  </conditionalFormatting>
  <conditionalFormatting sqref="H17:I20 H21 H22:I22">
    <cfRule type="expression" dxfId="6" priority="37">
      <formula>$H$15&lt;&gt;SUM($H$17:$I$22)</formula>
    </cfRule>
  </conditionalFormatting>
  <conditionalFormatting sqref="L15">
    <cfRule type="expression" dxfId="5" priority="25">
      <formula>$L$15&lt;&gt;SUM($L$9:$L$13)</formula>
    </cfRule>
  </conditionalFormatting>
  <conditionalFormatting sqref="L56">
    <cfRule type="cellIs" dxfId="4" priority="6" operator="notEqual">
      <formula>SUM($L$54+$L$55)-SUM($B$56+$D$56+$F$56+$H$56)</formula>
    </cfRule>
  </conditionalFormatting>
  <conditionalFormatting sqref="L61">
    <cfRule type="cellIs" dxfId="3" priority="1" operator="notEqual">
      <formula>SUM($L$59+$L$60)-SUM($B$61+$D$61+$F$61+$H$61)</formula>
    </cfRule>
  </conditionalFormatting>
  <conditionalFormatting sqref="L66">
    <cfRule type="cellIs" dxfId="2" priority="3" operator="notEqual">
      <formula>SUM($L$64+$L$65)-SUM($B$66+$D$66+$F$66+$H$66)</formula>
    </cfRule>
  </conditionalFormatting>
  <printOptions horizontalCentered="1" verticalCentered="1"/>
  <pageMargins left="0.45" right="0.45" top="0.25" bottom="0.25" header="0.05" footer="0.3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5FC4-BDB0-4141-9774-7C788B6F9A31}">
  <dimension ref="A1:K18"/>
  <sheetViews>
    <sheetView workbookViewId="0">
      <selection activeCell="B17" sqref="B17"/>
    </sheetView>
  </sheetViews>
  <sheetFormatPr defaultRowHeight="15.75" x14ac:dyDescent="0.25"/>
  <cols>
    <col min="1" max="1" width="15.375" customWidth="1"/>
    <col min="2" max="2" width="4.625" customWidth="1"/>
    <col min="3" max="3" width="12.625" customWidth="1"/>
    <col min="4" max="4" width="4.625" customWidth="1"/>
    <col min="5" max="5" width="12.625" customWidth="1"/>
    <col min="6" max="6" width="4.625" customWidth="1"/>
    <col min="7" max="7" width="12.625" customWidth="1"/>
    <col min="8" max="8" width="4.625" customWidth="1"/>
    <col min="9" max="9" width="12.625" customWidth="1"/>
    <col min="10" max="10" width="4.625" customWidth="1"/>
    <col min="11" max="11" width="12.625" customWidth="1"/>
    <col min="12" max="12" width="14.625" customWidth="1"/>
    <col min="13" max="13" width="3.625" customWidth="1"/>
  </cols>
  <sheetData>
    <row r="1" spans="1:11" ht="110.25" customHeight="1" x14ac:dyDescent="0.25"/>
    <row r="2" spans="1:11" ht="36" x14ac:dyDescent="0.55000000000000004">
      <c r="A2" s="190" t="s">
        <v>98</v>
      </c>
      <c r="B2" s="190"/>
      <c r="C2" s="190"/>
      <c r="D2" s="190"/>
      <c r="E2" s="190"/>
    </row>
    <row r="3" spans="1:11" ht="23.25" customHeight="1" x14ac:dyDescent="0.25">
      <c r="A3" s="85" t="s">
        <v>93</v>
      </c>
      <c r="B3" s="193"/>
      <c r="C3" s="193"/>
      <c r="D3" s="193"/>
      <c r="E3" s="193"/>
    </row>
    <row r="4" spans="1:11" x14ac:dyDescent="0.25">
      <c r="A4" s="16"/>
      <c r="B4" s="77"/>
      <c r="C4" s="78"/>
      <c r="D4" s="17"/>
      <c r="E4" s="17"/>
      <c r="I4" s="75"/>
      <c r="K4" s="75"/>
    </row>
    <row r="5" spans="1:11" x14ac:dyDescent="0.25">
      <c r="A5" s="191"/>
      <c r="B5" s="191" t="s">
        <v>58</v>
      </c>
      <c r="C5" s="191" t="s">
        <v>46</v>
      </c>
      <c r="D5" s="191" t="s">
        <v>27</v>
      </c>
      <c r="E5" s="191"/>
    </row>
    <row r="6" spans="1:11" x14ac:dyDescent="0.25">
      <c r="A6" s="191"/>
      <c r="B6" s="192"/>
      <c r="C6" s="191"/>
      <c r="D6" s="191"/>
      <c r="E6" s="191"/>
    </row>
    <row r="7" spans="1:11" ht="23.25" customHeight="1" x14ac:dyDescent="0.25">
      <c r="A7" s="16" t="s">
        <v>28</v>
      </c>
      <c r="B7" s="79">
        <v>0</v>
      </c>
      <c r="C7" s="15">
        <v>0.5</v>
      </c>
      <c r="D7" s="189">
        <f>+B7*C7</f>
        <v>0</v>
      </c>
      <c r="E7" s="189"/>
    </row>
    <row r="8" spans="1:11" ht="23.25" customHeight="1" x14ac:dyDescent="0.25">
      <c r="A8" s="16" t="s">
        <v>30</v>
      </c>
      <c r="B8" s="80">
        <v>0</v>
      </c>
      <c r="C8" s="15">
        <v>2</v>
      </c>
      <c r="D8" s="189">
        <f t="shared" ref="D8:D16" si="0">+B8*C8</f>
        <v>0</v>
      </c>
      <c r="E8" s="189"/>
    </row>
    <row r="9" spans="1:11" ht="23.25" customHeight="1" x14ac:dyDescent="0.25">
      <c r="A9" s="16" t="s">
        <v>32</v>
      </c>
      <c r="B9" s="80">
        <v>0</v>
      </c>
      <c r="C9" s="15">
        <v>5</v>
      </c>
      <c r="D9" s="189">
        <f t="shared" si="0"/>
        <v>0</v>
      </c>
      <c r="E9" s="189"/>
    </row>
    <row r="10" spans="1:11" ht="23.25" customHeight="1" x14ac:dyDescent="0.25">
      <c r="A10" s="16" t="s">
        <v>34</v>
      </c>
      <c r="B10" s="80">
        <v>0</v>
      </c>
      <c r="C10" s="15">
        <v>10</v>
      </c>
      <c r="D10" s="189">
        <f t="shared" si="0"/>
        <v>0</v>
      </c>
      <c r="E10" s="189"/>
    </row>
    <row r="11" spans="1:11" ht="23.25" customHeight="1" x14ac:dyDescent="0.25">
      <c r="A11" s="15">
        <v>1</v>
      </c>
      <c r="B11" s="81">
        <v>0</v>
      </c>
      <c r="C11" s="15">
        <v>1</v>
      </c>
      <c r="D11" s="189">
        <f t="shared" si="0"/>
        <v>0</v>
      </c>
      <c r="E11" s="189"/>
    </row>
    <row r="12" spans="1:11" ht="23.25" customHeight="1" x14ac:dyDescent="0.25">
      <c r="A12" s="15">
        <v>5</v>
      </c>
      <c r="B12" s="82">
        <v>0</v>
      </c>
      <c r="C12" s="15">
        <v>5</v>
      </c>
      <c r="D12" s="189">
        <f t="shared" si="0"/>
        <v>0</v>
      </c>
      <c r="E12" s="189"/>
    </row>
    <row r="13" spans="1:11" ht="23.25" customHeight="1" x14ac:dyDescent="0.25">
      <c r="A13" s="15">
        <v>10</v>
      </c>
      <c r="B13" s="82">
        <v>0</v>
      </c>
      <c r="C13" s="15">
        <v>10</v>
      </c>
      <c r="D13" s="189">
        <f t="shared" si="0"/>
        <v>0</v>
      </c>
      <c r="E13" s="189"/>
    </row>
    <row r="14" spans="1:11" ht="23.25" customHeight="1" x14ac:dyDescent="0.25">
      <c r="A14" s="15">
        <v>20</v>
      </c>
      <c r="B14" s="82">
        <v>0</v>
      </c>
      <c r="C14" s="15">
        <v>20</v>
      </c>
      <c r="D14" s="189">
        <f t="shared" si="0"/>
        <v>0</v>
      </c>
      <c r="E14" s="189"/>
    </row>
    <row r="15" spans="1:11" ht="23.25" customHeight="1" x14ac:dyDescent="0.25">
      <c r="A15" s="15">
        <v>50</v>
      </c>
      <c r="B15" s="82">
        <v>0</v>
      </c>
      <c r="C15" s="15">
        <v>50</v>
      </c>
      <c r="D15" s="189">
        <f t="shared" si="0"/>
        <v>0</v>
      </c>
      <c r="E15" s="189"/>
    </row>
    <row r="16" spans="1:11" ht="23.25" customHeight="1" x14ac:dyDescent="0.25">
      <c r="A16" s="15">
        <v>100</v>
      </c>
      <c r="B16" s="83">
        <v>0</v>
      </c>
      <c r="C16" s="15">
        <v>100</v>
      </c>
      <c r="D16" s="189">
        <f t="shared" si="0"/>
        <v>0</v>
      </c>
      <c r="E16" s="189"/>
    </row>
    <row r="17" spans="3:5" ht="23.25" customHeight="1" thickBot="1" x14ac:dyDescent="0.3">
      <c r="C17" s="84" t="s">
        <v>39</v>
      </c>
      <c r="D17" s="194">
        <f>SUM(D7:D16)</f>
        <v>0</v>
      </c>
      <c r="E17" s="194"/>
    </row>
    <row r="18" spans="3:5" ht="16.5" thickTop="1" x14ac:dyDescent="0.25"/>
  </sheetData>
  <sheetProtection algorithmName="SHA-512" hashValue="vpH5AMPI1zxwrJvx/UvZj+L7f3iFr6vpGg85LX8ssxB5PKidaL0EgN8VcNGBeFvIOsHSyetlDVR9XufMlUIMOQ==" saltValue="OftCQJIEckTfhJ4izLvoLw==" spinCount="100000" sheet="1" objects="1" scenarios="1"/>
  <mergeCells count="17">
    <mergeCell ref="D15:E15"/>
    <mergeCell ref="D17:E17"/>
    <mergeCell ref="D16:E16"/>
    <mergeCell ref="D13:E13"/>
    <mergeCell ref="D14:E14"/>
    <mergeCell ref="D11:E11"/>
    <mergeCell ref="D12:E12"/>
    <mergeCell ref="A2:E2"/>
    <mergeCell ref="A5:A6"/>
    <mergeCell ref="B5:B6"/>
    <mergeCell ref="C5:C6"/>
    <mergeCell ref="D5:E6"/>
    <mergeCell ref="D8:E8"/>
    <mergeCell ref="D9:E9"/>
    <mergeCell ref="D7:E7"/>
    <mergeCell ref="B3:E3"/>
    <mergeCell ref="D10:E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D489-DD6C-420C-AB2E-EAAF371D54D9}">
  <dimension ref="A1:AF39"/>
  <sheetViews>
    <sheetView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X2" sqref="X2:X22"/>
    </sheetView>
  </sheetViews>
  <sheetFormatPr defaultRowHeight="15.75" x14ac:dyDescent="0.25"/>
  <cols>
    <col min="1" max="1" width="21.25" style="16" bestFit="1" customWidth="1"/>
    <col min="4" max="6" width="10.125" bestFit="1" customWidth="1"/>
    <col min="7" max="8" width="10" bestFit="1" customWidth="1"/>
    <col min="11" max="15" width="10" bestFit="1" customWidth="1"/>
    <col min="18" max="22" width="10" bestFit="1" customWidth="1"/>
    <col min="24" max="25" width="10" bestFit="1" customWidth="1"/>
    <col min="26" max="26" width="10.125" bestFit="1" customWidth="1"/>
  </cols>
  <sheetData>
    <row r="1" spans="1:32" x14ac:dyDescent="0.25">
      <c r="B1" s="53">
        <v>43617</v>
      </c>
      <c r="C1" s="53">
        <v>43618</v>
      </c>
      <c r="D1" s="53">
        <v>43619</v>
      </c>
      <c r="E1" s="53">
        <v>43620</v>
      </c>
      <c r="F1" s="53">
        <v>43621</v>
      </c>
      <c r="G1" s="53">
        <v>43622</v>
      </c>
      <c r="H1" s="53">
        <v>43623</v>
      </c>
      <c r="I1" s="53">
        <v>43624</v>
      </c>
      <c r="J1" s="53">
        <v>43625</v>
      </c>
      <c r="K1" s="53">
        <v>43626</v>
      </c>
      <c r="L1" s="53">
        <v>43627</v>
      </c>
      <c r="M1" s="53">
        <v>43628</v>
      </c>
      <c r="N1" s="53">
        <v>43629</v>
      </c>
      <c r="O1" s="53">
        <v>43630</v>
      </c>
      <c r="P1" s="53">
        <v>43631</v>
      </c>
      <c r="Q1" s="53">
        <v>43632</v>
      </c>
      <c r="R1" s="53">
        <v>43633</v>
      </c>
      <c r="S1" s="53">
        <v>43634</v>
      </c>
      <c r="T1" s="53">
        <v>43635</v>
      </c>
      <c r="U1" s="53">
        <v>43636</v>
      </c>
      <c r="V1" s="53">
        <v>43637</v>
      </c>
      <c r="W1" s="53">
        <v>43638</v>
      </c>
      <c r="X1" s="53">
        <v>43639</v>
      </c>
      <c r="Y1" s="53">
        <v>43640</v>
      </c>
      <c r="Z1" s="53">
        <v>43641</v>
      </c>
      <c r="AA1" s="53">
        <v>43642</v>
      </c>
      <c r="AB1" s="53">
        <v>43643</v>
      </c>
      <c r="AC1" s="53">
        <v>43644</v>
      </c>
      <c r="AD1" s="53">
        <v>43645</v>
      </c>
      <c r="AE1" s="53">
        <v>43646</v>
      </c>
      <c r="AF1" s="53">
        <v>43647</v>
      </c>
    </row>
    <row r="2" spans="1:32" ht="35.1" customHeight="1" x14ac:dyDescent="0.25">
      <c r="A2" s="54" t="s">
        <v>59</v>
      </c>
      <c r="B2" s="58"/>
      <c r="C2" s="63"/>
      <c r="D2" s="58"/>
      <c r="E2" s="58"/>
      <c r="F2" s="58"/>
      <c r="G2" s="58"/>
      <c r="H2" s="58"/>
      <c r="I2" s="58"/>
      <c r="J2" s="65"/>
      <c r="K2" s="58"/>
      <c r="L2" s="58"/>
      <c r="M2" s="58"/>
      <c r="N2" s="58"/>
      <c r="O2" s="58"/>
      <c r="P2" s="58"/>
      <c r="Q2" s="65"/>
      <c r="R2" s="58"/>
      <c r="S2" s="58"/>
      <c r="T2" s="58"/>
      <c r="U2" s="58"/>
      <c r="V2" s="58"/>
      <c r="W2" s="58"/>
      <c r="X2" s="65"/>
      <c r="Y2" s="58"/>
      <c r="Z2" s="58"/>
      <c r="AA2" s="58"/>
      <c r="AB2" s="58"/>
      <c r="AC2" s="58"/>
      <c r="AD2" s="58"/>
      <c r="AE2" s="58"/>
      <c r="AF2" s="58"/>
    </row>
    <row r="3" spans="1:32" x14ac:dyDescent="0.25">
      <c r="A3" s="16" t="s">
        <v>60</v>
      </c>
      <c r="B3" s="57">
        <v>889.23</v>
      </c>
      <c r="C3" s="61"/>
      <c r="D3" s="57">
        <v>2555.31</v>
      </c>
      <c r="E3" s="57">
        <v>1016.79</v>
      </c>
      <c r="F3" s="57">
        <v>1843.87</v>
      </c>
      <c r="G3" s="57">
        <v>1090.31</v>
      </c>
      <c r="H3" s="57">
        <v>1623.24</v>
      </c>
      <c r="I3" s="57">
        <v>340.69</v>
      </c>
      <c r="J3" s="66"/>
      <c r="K3" s="57">
        <v>2586.94</v>
      </c>
      <c r="L3" s="57">
        <v>2358.64</v>
      </c>
      <c r="M3" s="57">
        <v>1894.42</v>
      </c>
      <c r="N3" s="57">
        <v>2223.37</v>
      </c>
      <c r="O3" s="57">
        <v>1845.99</v>
      </c>
      <c r="P3" s="57">
        <v>597.04999999999995</v>
      </c>
      <c r="Q3" s="66"/>
      <c r="R3" s="57">
        <v>2632.53</v>
      </c>
      <c r="S3" s="57">
        <v>1581.48</v>
      </c>
      <c r="T3" s="57">
        <v>1928.03</v>
      </c>
      <c r="U3" s="57">
        <v>1043.6099999999999</v>
      </c>
      <c r="V3" s="57">
        <v>1658.96</v>
      </c>
      <c r="W3" s="57">
        <v>581.04</v>
      </c>
      <c r="X3" s="66"/>
      <c r="Y3" s="57">
        <v>2056.96</v>
      </c>
      <c r="Z3" s="57">
        <v>2160.7800000000002</v>
      </c>
      <c r="AA3" s="57"/>
      <c r="AB3" s="57"/>
      <c r="AC3" s="57"/>
      <c r="AD3" s="57"/>
      <c r="AE3" s="57"/>
      <c r="AF3" s="57"/>
    </row>
    <row r="4" spans="1:32" x14ac:dyDescent="0.25">
      <c r="A4" s="16" t="s">
        <v>61</v>
      </c>
      <c r="B4" s="15">
        <v>20</v>
      </c>
      <c r="C4" s="61"/>
      <c r="D4" s="15">
        <v>-10</v>
      </c>
      <c r="E4" s="15">
        <v>-20</v>
      </c>
      <c r="F4" s="15">
        <v>30</v>
      </c>
      <c r="G4" s="15">
        <v>0</v>
      </c>
      <c r="H4" s="15">
        <v>0</v>
      </c>
      <c r="I4" s="15"/>
      <c r="J4" s="66"/>
      <c r="K4" s="15">
        <v>10</v>
      </c>
      <c r="L4" s="15">
        <v>-15</v>
      </c>
      <c r="M4" s="15">
        <v>15</v>
      </c>
      <c r="N4" s="15">
        <v>10</v>
      </c>
      <c r="O4" s="15">
        <v>0</v>
      </c>
      <c r="P4" s="15">
        <v>0</v>
      </c>
      <c r="Q4" s="66"/>
      <c r="R4" s="15">
        <v>0</v>
      </c>
      <c r="S4" s="15">
        <v>8.67</v>
      </c>
      <c r="T4" s="15">
        <v>0</v>
      </c>
      <c r="U4" s="15">
        <v>5</v>
      </c>
      <c r="V4" s="15">
        <v>0</v>
      </c>
      <c r="W4" s="15">
        <v>15</v>
      </c>
      <c r="X4" s="66"/>
      <c r="Y4" s="15">
        <v>20</v>
      </c>
      <c r="Z4" s="15">
        <v>0</v>
      </c>
      <c r="AA4" s="15"/>
      <c r="AB4" s="15"/>
      <c r="AC4" s="15"/>
      <c r="AD4" s="15"/>
      <c r="AE4" s="15"/>
      <c r="AF4" s="15"/>
    </row>
    <row r="5" spans="1:32" x14ac:dyDescent="0.25">
      <c r="A5" s="16" t="s">
        <v>62</v>
      </c>
      <c r="B5" s="15">
        <v>5.9</v>
      </c>
      <c r="C5" s="61"/>
      <c r="D5" s="15">
        <f>SUM(5.79+26.46+0.3)</f>
        <v>32.549999999999997</v>
      </c>
      <c r="E5" s="15">
        <v>8.1999999999999993</v>
      </c>
      <c r="F5" s="15">
        <v>22.29</v>
      </c>
      <c r="G5" s="15">
        <v>9.7100000000000009</v>
      </c>
      <c r="H5" s="15">
        <v>7.77</v>
      </c>
      <c r="I5" s="15">
        <v>7.38</v>
      </c>
      <c r="J5" s="66"/>
      <c r="K5" s="15">
        <v>0.28000000000000003</v>
      </c>
      <c r="L5" s="15">
        <v>22.15</v>
      </c>
      <c r="M5" s="15">
        <v>0</v>
      </c>
      <c r="N5" s="15">
        <v>12.58</v>
      </c>
      <c r="O5" s="15">
        <v>16.93</v>
      </c>
      <c r="P5" s="15">
        <v>5</v>
      </c>
      <c r="Q5" s="66"/>
      <c r="R5" s="15">
        <v>11.85</v>
      </c>
      <c r="S5" s="15">
        <v>3.28</v>
      </c>
      <c r="T5" s="15">
        <v>8.11</v>
      </c>
      <c r="U5" s="15">
        <v>11.16</v>
      </c>
      <c r="V5" s="15">
        <v>13.79</v>
      </c>
      <c r="W5" s="15">
        <v>8.2799999999999994</v>
      </c>
      <c r="X5" s="66"/>
      <c r="Y5" s="15">
        <v>19.190000000000001</v>
      </c>
      <c r="Z5" s="15">
        <v>13.06</v>
      </c>
      <c r="AA5" s="15"/>
      <c r="AB5" s="15"/>
      <c r="AC5" s="15"/>
      <c r="AD5" s="15"/>
      <c r="AE5" s="15"/>
      <c r="AF5" s="15"/>
    </row>
    <row r="6" spans="1:32" x14ac:dyDescent="0.25">
      <c r="A6" s="16" t="s">
        <v>54</v>
      </c>
      <c r="B6" s="55">
        <v>0</v>
      </c>
      <c r="C6" s="61"/>
      <c r="D6" s="55">
        <v>12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66"/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66"/>
      <c r="R6" s="15">
        <v>0</v>
      </c>
      <c r="S6" s="15">
        <v>0</v>
      </c>
      <c r="T6" s="15">
        <v>192</v>
      </c>
      <c r="U6" s="15">
        <v>0</v>
      </c>
      <c r="V6" s="15">
        <v>0</v>
      </c>
      <c r="W6" s="15">
        <v>0</v>
      </c>
      <c r="X6" s="66"/>
      <c r="Y6" s="15"/>
      <c r="Z6" s="15">
        <v>0</v>
      </c>
      <c r="AA6" s="15"/>
      <c r="AB6" s="15"/>
      <c r="AC6" s="15"/>
      <c r="AD6" s="15"/>
      <c r="AE6" s="15"/>
      <c r="AF6" s="15"/>
    </row>
    <row r="7" spans="1:32" x14ac:dyDescent="0.25">
      <c r="A7" s="16" t="s">
        <v>55</v>
      </c>
      <c r="B7" s="55">
        <v>114.11</v>
      </c>
      <c r="C7" s="61"/>
      <c r="D7" s="55">
        <v>687</v>
      </c>
      <c r="E7" s="55">
        <v>394.64</v>
      </c>
      <c r="F7" s="55">
        <v>410.65</v>
      </c>
      <c r="G7" s="55">
        <v>247.73</v>
      </c>
      <c r="H7" s="55">
        <v>440.4</v>
      </c>
      <c r="I7" s="55">
        <v>91.7</v>
      </c>
      <c r="J7" s="66"/>
      <c r="K7" s="55">
        <v>500.64</v>
      </c>
      <c r="L7" s="55">
        <v>544.04999999999995</v>
      </c>
      <c r="M7" s="55">
        <v>653.25</v>
      </c>
      <c r="N7" s="55">
        <v>576.37</v>
      </c>
      <c r="O7" s="55">
        <v>815.8</v>
      </c>
      <c r="P7" s="55">
        <v>457</v>
      </c>
      <c r="Q7" s="66"/>
      <c r="R7" s="55">
        <v>588.6</v>
      </c>
      <c r="S7" s="55">
        <v>497</v>
      </c>
      <c r="T7" s="55">
        <v>337.68</v>
      </c>
      <c r="U7" s="55">
        <v>363.62</v>
      </c>
      <c r="V7" s="55">
        <v>670.6</v>
      </c>
      <c r="W7" s="55">
        <v>134.54</v>
      </c>
      <c r="X7" s="66"/>
      <c r="Y7" s="55">
        <v>618</v>
      </c>
      <c r="Z7" s="55">
        <v>504</v>
      </c>
      <c r="AA7" s="55"/>
      <c r="AB7" s="55"/>
      <c r="AC7" s="55"/>
      <c r="AD7" s="55"/>
      <c r="AE7" s="55"/>
      <c r="AF7" s="55"/>
    </row>
    <row r="8" spans="1:32" x14ac:dyDescent="0.25">
      <c r="A8" s="16" t="s">
        <v>63</v>
      </c>
      <c r="B8" s="56">
        <v>775.12</v>
      </c>
      <c r="C8" s="61"/>
      <c r="D8" s="56">
        <f>575.96+1176.41+104.25</f>
        <v>1856.6200000000001</v>
      </c>
      <c r="E8" s="56">
        <f>28.3+319.8+274.05</f>
        <v>622.15000000000009</v>
      </c>
      <c r="F8" s="56">
        <f>502.68+563.66+366.88</f>
        <v>1433.2199999999998</v>
      </c>
      <c r="G8" s="56">
        <f>411.38+355.45+75.75</f>
        <v>842.57999999999993</v>
      </c>
      <c r="H8" s="56">
        <f>271.64+752.94+158.26</f>
        <v>1182.8399999999999</v>
      </c>
      <c r="I8" s="56">
        <f>142.55+92.68+13.76</f>
        <v>248.99</v>
      </c>
      <c r="J8" s="66"/>
      <c r="K8" s="56">
        <f>435.28+1339.9+311.12</f>
        <v>2086.3000000000002</v>
      </c>
      <c r="L8" s="56">
        <f>553.25+1209.73+51.61</f>
        <v>1814.59</v>
      </c>
      <c r="M8" s="56">
        <f>384.5+827.11+29.56</f>
        <v>1241.17</v>
      </c>
      <c r="N8" s="56">
        <f>774.83+588.73+283.44</f>
        <v>1647</v>
      </c>
      <c r="O8" s="56">
        <f>503.75+413.04+113.4</f>
        <v>1030.19</v>
      </c>
      <c r="P8" s="56">
        <f>68.99+31.87+39.19</f>
        <v>140.05000000000001</v>
      </c>
      <c r="Q8" s="66"/>
      <c r="R8" s="56">
        <f>923.74+975.83+144.36</f>
        <v>2043.9300000000003</v>
      </c>
      <c r="S8" s="56">
        <f>302.22+612.84+169.42</f>
        <v>1084.48</v>
      </c>
      <c r="T8" s="56">
        <f>78.81+962.43+357.11</f>
        <v>1398.35</v>
      </c>
      <c r="U8" s="56">
        <v>679.99</v>
      </c>
      <c r="V8" s="56">
        <v>988.36</v>
      </c>
      <c r="W8" s="56">
        <v>446.5</v>
      </c>
      <c r="X8" s="66"/>
      <c r="Y8" s="56">
        <v>1439.08</v>
      </c>
      <c r="Z8" s="56">
        <v>1657.03</v>
      </c>
      <c r="AA8" s="56"/>
      <c r="AB8" s="56"/>
      <c r="AC8" s="56"/>
      <c r="AD8" s="56"/>
      <c r="AE8" s="56"/>
      <c r="AF8" s="56"/>
    </row>
    <row r="9" spans="1:32" s="62" customFormat="1" ht="5.0999999999999996" customHeight="1" x14ac:dyDescent="0.25">
      <c r="A9" s="60"/>
      <c r="B9" s="61"/>
      <c r="C9" s="61"/>
      <c r="D9" s="61"/>
      <c r="E9" s="61"/>
      <c r="F9" s="61"/>
      <c r="G9" s="61"/>
      <c r="H9" s="61"/>
      <c r="I9" s="61"/>
      <c r="J9" s="66"/>
      <c r="K9" s="61"/>
      <c r="L9" s="61"/>
      <c r="M9" s="61"/>
      <c r="N9" s="61"/>
      <c r="O9" s="61"/>
      <c r="P9" s="61"/>
      <c r="Q9" s="66"/>
      <c r="R9" s="61"/>
      <c r="S9" s="61"/>
      <c r="T9" s="61"/>
      <c r="U9" s="61"/>
      <c r="V9" s="61"/>
      <c r="W9" s="61"/>
      <c r="X9" s="66"/>
      <c r="Y9" s="61"/>
      <c r="Z9" s="61"/>
      <c r="AA9" s="61"/>
      <c r="AB9" s="61"/>
      <c r="AC9" s="61"/>
      <c r="AD9" s="61"/>
      <c r="AE9" s="61"/>
      <c r="AF9" s="61"/>
    </row>
    <row r="10" spans="1:32" ht="35.1" customHeight="1" x14ac:dyDescent="0.25">
      <c r="A10" s="54" t="s">
        <v>64</v>
      </c>
      <c r="B10" s="59"/>
      <c r="C10" s="61"/>
      <c r="D10" s="59"/>
      <c r="E10" s="59"/>
      <c r="F10" s="59"/>
      <c r="G10" s="59"/>
      <c r="H10" s="59"/>
      <c r="I10" s="59"/>
      <c r="J10" s="66"/>
      <c r="K10" s="59"/>
      <c r="L10" s="59"/>
      <c r="M10" s="59"/>
      <c r="N10" s="59"/>
      <c r="O10" s="59"/>
      <c r="P10" s="59"/>
      <c r="Q10" s="66"/>
      <c r="R10" s="59"/>
      <c r="S10" s="59"/>
      <c r="T10" s="59"/>
      <c r="U10" s="59"/>
      <c r="V10" s="59"/>
      <c r="W10" s="59"/>
      <c r="X10" s="66"/>
      <c r="Y10" s="59"/>
      <c r="Z10" s="59"/>
      <c r="AA10" s="59"/>
      <c r="AB10" s="59"/>
      <c r="AC10" s="59"/>
      <c r="AD10" s="59"/>
      <c r="AE10" s="59"/>
      <c r="AF10" s="59"/>
    </row>
    <row r="11" spans="1:32" x14ac:dyDescent="0.25">
      <c r="A11" s="16" t="s">
        <v>65</v>
      </c>
      <c r="B11" s="56">
        <v>775.12</v>
      </c>
      <c r="C11" s="61"/>
      <c r="D11" s="56">
        <f>106.01+1299.26+473.38</f>
        <v>1878.65</v>
      </c>
      <c r="E11" s="56">
        <v>622.37</v>
      </c>
      <c r="F11" s="56">
        <v>1433.22</v>
      </c>
      <c r="G11" s="56">
        <v>842.58</v>
      </c>
      <c r="H11" s="56">
        <v>1219.81</v>
      </c>
      <c r="I11" s="56">
        <v>248.99</v>
      </c>
      <c r="J11" s="66"/>
      <c r="K11" s="56">
        <v>2086.3000000000002</v>
      </c>
      <c r="L11" s="56">
        <v>1814.59</v>
      </c>
      <c r="M11" s="56">
        <v>1241.17</v>
      </c>
      <c r="N11" s="56">
        <v>1632.98</v>
      </c>
      <c r="O11" s="56">
        <v>1038.8699999999999</v>
      </c>
      <c r="P11" s="56">
        <v>140.05000000000001</v>
      </c>
      <c r="Q11" s="66"/>
      <c r="R11" s="56">
        <v>2043.93</v>
      </c>
      <c r="S11" s="56">
        <v>1084.48</v>
      </c>
      <c r="T11" s="56">
        <v>1398.35</v>
      </c>
      <c r="U11" s="56">
        <v>679.99</v>
      </c>
      <c r="V11" s="56">
        <v>988.36</v>
      </c>
      <c r="W11" s="56">
        <v>446.5</v>
      </c>
      <c r="X11" s="66"/>
      <c r="Y11" s="56">
        <v>1426.67</v>
      </c>
      <c r="Z11" s="56"/>
      <c r="AA11" s="56"/>
      <c r="AB11" s="56"/>
      <c r="AC11" s="56"/>
      <c r="AD11" s="56"/>
      <c r="AE11" s="56"/>
      <c r="AF11" s="56"/>
    </row>
    <row r="12" spans="1:32" s="62" customFormat="1" ht="5.0999999999999996" customHeight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6"/>
      <c r="K12" s="61"/>
      <c r="L12" s="61"/>
      <c r="M12" s="61"/>
      <c r="N12" s="61"/>
      <c r="O12" s="61"/>
      <c r="P12" s="61"/>
      <c r="Q12" s="66"/>
      <c r="R12" s="61"/>
      <c r="S12" s="61"/>
      <c r="T12" s="61"/>
      <c r="U12" s="61"/>
      <c r="V12" s="61"/>
      <c r="W12" s="61"/>
      <c r="X12" s="66"/>
      <c r="Y12" s="61"/>
      <c r="Z12" s="61"/>
      <c r="AA12" s="61"/>
      <c r="AB12" s="61"/>
      <c r="AC12" s="61"/>
      <c r="AD12" s="61"/>
      <c r="AE12" s="61"/>
      <c r="AF12" s="61"/>
    </row>
    <row r="13" spans="1:32" ht="35.1" customHeight="1" x14ac:dyDescent="0.25">
      <c r="A13" s="54" t="s">
        <v>66</v>
      </c>
      <c r="B13" s="59"/>
      <c r="C13" s="61"/>
      <c r="D13" s="59"/>
      <c r="E13" s="59"/>
      <c r="F13" s="59"/>
      <c r="G13" s="59"/>
      <c r="H13" s="59"/>
      <c r="I13" s="59"/>
      <c r="J13" s="66"/>
      <c r="K13" s="59"/>
      <c r="L13" s="59"/>
      <c r="M13" s="59"/>
      <c r="N13" s="59"/>
      <c r="O13" s="59"/>
      <c r="P13" s="59"/>
      <c r="Q13" s="66"/>
      <c r="R13" s="59"/>
      <c r="S13" s="59"/>
      <c r="T13" s="59"/>
      <c r="U13" s="59"/>
      <c r="V13" s="59"/>
      <c r="W13" s="59"/>
      <c r="X13" s="66"/>
      <c r="Y13" s="59"/>
      <c r="Z13" s="59"/>
      <c r="AA13" s="59"/>
      <c r="AB13" s="59"/>
      <c r="AC13" s="59"/>
      <c r="AD13" s="59"/>
      <c r="AE13" s="59"/>
      <c r="AF13" s="59"/>
    </row>
    <row r="14" spans="1:32" x14ac:dyDescent="0.25">
      <c r="A14" s="16" t="s">
        <v>67</v>
      </c>
      <c r="B14" s="55">
        <v>114.11</v>
      </c>
      <c r="C14" s="61"/>
      <c r="D14" s="55">
        <v>699</v>
      </c>
      <c r="E14" s="55">
        <v>395</v>
      </c>
      <c r="F14" s="55">
        <v>411</v>
      </c>
      <c r="G14" s="55">
        <v>248</v>
      </c>
      <c r="H14" s="55">
        <v>440</v>
      </c>
      <c r="I14" s="55">
        <v>82</v>
      </c>
      <c r="J14" s="66"/>
      <c r="K14" s="55">
        <v>511</v>
      </c>
      <c r="L14" s="55">
        <v>544</v>
      </c>
      <c r="M14" s="55">
        <v>653</v>
      </c>
      <c r="N14" s="55">
        <v>576</v>
      </c>
      <c r="O14" s="55">
        <v>816</v>
      </c>
      <c r="P14" s="55">
        <v>457</v>
      </c>
      <c r="Q14" s="66"/>
      <c r="R14" s="55">
        <v>589</v>
      </c>
      <c r="S14" s="55">
        <v>22</v>
      </c>
      <c r="T14" s="55">
        <v>530</v>
      </c>
      <c r="U14" s="55">
        <v>364</v>
      </c>
      <c r="V14" s="55">
        <v>671</v>
      </c>
      <c r="W14" s="55">
        <v>135</v>
      </c>
      <c r="X14" s="66"/>
      <c r="Y14" s="55">
        <v>618</v>
      </c>
      <c r="Z14" s="55"/>
      <c r="AA14" s="55"/>
      <c r="AB14" s="55"/>
      <c r="AC14" s="55"/>
      <c r="AD14" s="55"/>
      <c r="AE14" s="55"/>
      <c r="AF14" s="55"/>
    </row>
    <row r="15" spans="1:32" x14ac:dyDescent="0.25">
      <c r="A15" s="16" t="s">
        <v>68</v>
      </c>
      <c r="B15" s="56">
        <v>775.12</v>
      </c>
      <c r="C15" s="61"/>
      <c r="D15" s="56">
        <v>1878.65</v>
      </c>
      <c r="E15" s="56">
        <v>622.37</v>
      </c>
      <c r="F15" s="56">
        <v>1433.22</v>
      </c>
      <c r="G15" s="56">
        <v>842.58</v>
      </c>
      <c r="H15" s="64">
        <v>1219.81</v>
      </c>
      <c r="I15" s="56">
        <v>248.99</v>
      </c>
      <c r="J15" s="66"/>
      <c r="K15" s="56">
        <v>2086.3000000000002</v>
      </c>
      <c r="L15" s="56">
        <v>1814.59</v>
      </c>
      <c r="M15" s="56">
        <v>1241.17</v>
      </c>
      <c r="N15" s="67">
        <v>1632.98</v>
      </c>
      <c r="O15" s="64">
        <v>1038.8699999999999</v>
      </c>
      <c r="P15" s="56">
        <v>140.05000000000001</v>
      </c>
      <c r="Q15" s="66"/>
      <c r="R15" s="56">
        <v>2043.93</v>
      </c>
      <c r="S15" s="56">
        <v>1084.48</v>
      </c>
      <c r="T15" s="56">
        <v>1398.35</v>
      </c>
      <c r="U15" s="56">
        <v>679.99</v>
      </c>
      <c r="V15" s="56">
        <v>988.36</v>
      </c>
      <c r="W15" s="56">
        <v>446.5</v>
      </c>
      <c r="X15" s="66"/>
      <c r="Y15" s="64">
        <v>1426.67</v>
      </c>
      <c r="Z15" s="56"/>
      <c r="AA15" s="56"/>
      <c r="AB15" s="56"/>
      <c r="AC15" s="56"/>
      <c r="AD15" s="56"/>
      <c r="AE15" s="56"/>
      <c r="AF15" s="56"/>
    </row>
    <row r="16" spans="1:32" x14ac:dyDescent="0.25">
      <c r="A16" s="16" t="s">
        <v>69</v>
      </c>
      <c r="B16" s="57">
        <f>SUM(B14:B15)</f>
        <v>889.23</v>
      </c>
      <c r="C16" s="61"/>
      <c r="D16" s="57">
        <f>SUM(D14:D15)</f>
        <v>2577.65</v>
      </c>
      <c r="E16" s="57">
        <f>SUM(E14:E15)</f>
        <v>1017.37</v>
      </c>
      <c r="F16" s="57">
        <f t="shared" ref="F16:AF16" si="0">SUM(F14:F15)</f>
        <v>1844.22</v>
      </c>
      <c r="G16" s="57">
        <f t="shared" si="0"/>
        <v>1090.58</v>
      </c>
      <c r="H16" s="57">
        <f t="shared" si="0"/>
        <v>1659.81</v>
      </c>
      <c r="I16" s="57">
        <f t="shared" si="0"/>
        <v>330.99</v>
      </c>
      <c r="J16" s="66">
        <f t="shared" si="0"/>
        <v>0</v>
      </c>
      <c r="K16" s="57">
        <f t="shared" si="0"/>
        <v>2597.3000000000002</v>
      </c>
      <c r="L16" s="57">
        <f t="shared" si="0"/>
        <v>2358.59</v>
      </c>
      <c r="M16" s="57">
        <f t="shared" si="0"/>
        <v>1894.17</v>
      </c>
      <c r="N16" s="57">
        <f t="shared" si="0"/>
        <v>2208.98</v>
      </c>
      <c r="O16" s="57">
        <f t="shared" si="0"/>
        <v>1854.87</v>
      </c>
      <c r="P16" s="57">
        <f t="shared" si="0"/>
        <v>597.04999999999995</v>
      </c>
      <c r="Q16" s="66">
        <f t="shared" si="0"/>
        <v>0</v>
      </c>
      <c r="R16" s="57">
        <f t="shared" si="0"/>
        <v>2632.9300000000003</v>
      </c>
      <c r="S16" s="57">
        <f t="shared" si="0"/>
        <v>1106.48</v>
      </c>
      <c r="T16" s="57">
        <f t="shared" si="0"/>
        <v>1928.35</v>
      </c>
      <c r="U16" s="57">
        <f t="shared" si="0"/>
        <v>1043.99</v>
      </c>
      <c r="V16" s="57">
        <f t="shared" si="0"/>
        <v>1659.3600000000001</v>
      </c>
      <c r="W16" s="57">
        <f t="shared" si="0"/>
        <v>581.5</v>
      </c>
      <c r="X16" s="66">
        <f t="shared" ref="X16" si="1">SUM(X14:X15)</f>
        <v>0</v>
      </c>
      <c r="Y16" s="57">
        <f t="shared" si="0"/>
        <v>2044.67</v>
      </c>
      <c r="Z16" s="57">
        <f t="shared" si="0"/>
        <v>0</v>
      </c>
      <c r="AA16" s="57">
        <f t="shared" si="0"/>
        <v>0</v>
      </c>
      <c r="AB16" s="57">
        <f t="shared" si="0"/>
        <v>0</v>
      </c>
      <c r="AC16" s="57">
        <f t="shared" si="0"/>
        <v>0</v>
      </c>
      <c r="AD16" s="57">
        <f t="shared" si="0"/>
        <v>0</v>
      </c>
      <c r="AE16" s="57">
        <f t="shared" si="0"/>
        <v>0</v>
      </c>
      <c r="AF16" s="57">
        <f t="shared" si="0"/>
        <v>0</v>
      </c>
    </row>
    <row r="17" spans="1:32" s="62" customFormat="1" ht="5.0999999999999996" customHeight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6"/>
      <c r="K17" s="61"/>
      <c r="L17" s="61"/>
      <c r="M17" s="61"/>
      <c r="N17" s="61"/>
      <c r="O17" s="61"/>
      <c r="P17" s="61"/>
      <c r="Q17" s="66"/>
      <c r="R17" s="61"/>
      <c r="S17" s="61"/>
      <c r="T17" s="61"/>
      <c r="U17" s="61"/>
      <c r="V17" s="61"/>
      <c r="W17" s="61"/>
      <c r="X17" s="66"/>
      <c r="Y17" s="61"/>
      <c r="Z17" s="61"/>
      <c r="AA17" s="61"/>
      <c r="AB17" s="61"/>
      <c r="AC17" s="61"/>
      <c r="AD17" s="61"/>
      <c r="AE17" s="61"/>
      <c r="AF17" s="61"/>
    </row>
    <row r="18" spans="1:32" ht="35.1" customHeight="1" x14ac:dyDescent="0.25">
      <c r="A18" s="54" t="s">
        <v>70</v>
      </c>
      <c r="B18" s="59"/>
      <c r="C18" s="61"/>
      <c r="D18" s="59"/>
      <c r="E18" s="59"/>
      <c r="F18" s="59"/>
      <c r="G18" s="59"/>
      <c r="H18" s="59"/>
      <c r="I18" s="59"/>
      <c r="J18" s="66"/>
      <c r="K18" s="59"/>
      <c r="L18" s="59"/>
      <c r="M18" s="59"/>
      <c r="N18" s="59"/>
      <c r="O18" s="59"/>
      <c r="P18" s="59"/>
      <c r="Q18" s="66"/>
      <c r="R18" s="59"/>
      <c r="S18" s="59"/>
      <c r="T18" s="59"/>
      <c r="U18" s="59"/>
      <c r="V18" s="59"/>
      <c r="W18" s="59"/>
      <c r="X18" s="66"/>
      <c r="Y18" s="59"/>
      <c r="Z18" s="59"/>
      <c r="AA18" s="59"/>
      <c r="AB18" s="59"/>
      <c r="AC18" s="59"/>
      <c r="AD18" s="59"/>
      <c r="AE18" s="59"/>
      <c r="AF18" s="59"/>
    </row>
    <row r="19" spans="1:32" x14ac:dyDescent="0.25">
      <c r="A19" s="16" t="s">
        <v>71</v>
      </c>
      <c r="B19" s="55" t="str">
        <f>IF(B14&lt;&gt;(B7+B6),"ERROR","Balanced")</f>
        <v>Balanced</v>
      </c>
      <c r="C19" s="61" t="str">
        <f>IF(C14&lt;&gt;C7,"ERROR","Balanced")</f>
        <v>Balanced</v>
      </c>
      <c r="D19" s="55" t="str">
        <f>IF(D14&lt;&gt;(D7+D6),"ERROR","Balanced")</f>
        <v>Balanced</v>
      </c>
      <c r="E19" s="55" t="str">
        <f t="shared" ref="E19:AF19" si="2">IF(E14&lt;&gt;E7,"ERROR","Balanced")</f>
        <v>ERROR</v>
      </c>
      <c r="F19" s="55" t="str">
        <f t="shared" si="2"/>
        <v>ERROR</v>
      </c>
      <c r="G19" s="55" t="str">
        <f t="shared" si="2"/>
        <v>ERROR</v>
      </c>
      <c r="H19" s="55" t="str">
        <f t="shared" si="2"/>
        <v>ERROR</v>
      </c>
      <c r="I19" s="55" t="str">
        <f t="shared" si="2"/>
        <v>ERROR</v>
      </c>
      <c r="J19" s="66" t="str">
        <f t="shared" si="2"/>
        <v>Balanced</v>
      </c>
      <c r="K19" s="55" t="str">
        <f t="shared" si="2"/>
        <v>ERROR</v>
      </c>
      <c r="L19" s="55" t="str">
        <f t="shared" si="2"/>
        <v>ERROR</v>
      </c>
      <c r="M19" s="55" t="str">
        <f t="shared" si="2"/>
        <v>ERROR</v>
      </c>
      <c r="N19" s="55" t="str">
        <f t="shared" si="2"/>
        <v>ERROR</v>
      </c>
      <c r="O19" s="55" t="str">
        <f t="shared" si="2"/>
        <v>ERROR</v>
      </c>
      <c r="P19" s="55" t="str">
        <f t="shared" si="2"/>
        <v>Balanced</v>
      </c>
      <c r="Q19" s="66" t="str">
        <f t="shared" si="2"/>
        <v>Balanced</v>
      </c>
      <c r="R19" s="55" t="str">
        <f t="shared" si="2"/>
        <v>ERROR</v>
      </c>
      <c r="S19" s="55" t="str">
        <f t="shared" si="2"/>
        <v>ERROR</v>
      </c>
      <c r="T19" s="55" t="str">
        <f t="shared" si="2"/>
        <v>ERROR</v>
      </c>
      <c r="U19" s="55" t="str">
        <f t="shared" si="2"/>
        <v>ERROR</v>
      </c>
      <c r="V19" s="55" t="str">
        <f t="shared" si="2"/>
        <v>ERROR</v>
      </c>
      <c r="W19" s="55" t="str">
        <f t="shared" si="2"/>
        <v>ERROR</v>
      </c>
      <c r="X19" s="66" t="str">
        <f t="shared" si="2"/>
        <v>Balanced</v>
      </c>
      <c r="Y19" s="55" t="str">
        <f t="shared" si="2"/>
        <v>Balanced</v>
      </c>
      <c r="Z19" s="55" t="str">
        <f t="shared" si="2"/>
        <v>ERROR</v>
      </c>
      <c r="AA19" s="55" t="str">
        <f t="shared" si="2"/>
        <v>Balanced</v>
      </c>
      <c r="AB19" s="55" t="str">
        <f t="shared" si="2"/>
        <v>Balanced</v>
      </c>
      <c r="AC19" s="55" t="str">
        <f t="shared" si="2"/>
        <v>Balanced</v>
      </c>
      <c r="AD19" s="55" t="str">
        <f t="shared" si="2"/>
        <v>Balanced</v>
      </c>
      <c r="AE19" s="55" t="str">
        <f t="shared" si="2"/>
        <v>Balanced</v>
      </c>
      <c r="AF19" s="55" t="str">
        <f t="shared" si="2"/>
        <v>Balanced</v>
      </c>
    </row>
    <row r="20" spans="1:32" x14ac:dyDescent="0.25">
      <c r="A20" s="16" t="s">
        <v>64</v>
      </c>
      <c r="B20" s="56" t="str">
        <f>IF(B15&lt;&gt;B11,"ERROE","Balanced")</f>
        <v>Balanced</v>
      </c>
      <c r="C20" s="61" t="str">
        <f>IF(C15&lt;&gt;C11,"ERROE","Balanced")</f>
        <v>Balanced</v>
      </c>
      <c r="D20" s="56" t="str">
        <f>IF(D15&lt;&gt;D11,"ERROR","Balanced")</f>
        <v>Balanced</v>
      </c>
      <c r="E20" s="56" t="str">
        <f>IF(E15&lt;&gt;E11,"ERROR","Balanced")</f>
        <v>Balanced</v>
      </c>
      <c r="F20" s="56" t="str">
        <f t="shared" ref="F20:AF20" si="3">IF(F15&lt;&gt;F11,"ERROR","Balanced")</f>
        <v>Balanced</v>
      </c>
      <c r="G20" s="56" t="str">
        <f t="shared" si="3"/>
        <v>Balanced</v>
      </c>
      <c r="H20" s="56" t="str">
        <f t="shared" si="3"/>
        <v>Balanced</v>
      </c>
      <c r="I20" s="56" t="str">
        <f t="shared" si="3"/>
        <v>Balanced</v>
      </c>
      <c r="J20" s="66" t="str">
        <f t="shared" si="3"/>
        <v>Balanced</v>
      </c>
      <c r="K20" s="56" t="str">
        <f t="shared" si="3"/>
        <v>Balanced</v>
      </c>
      <c r="L20" s="56" t="str">
        <f t="shared" si="3"/>
        <v>Balanced</v>
      </c>
      <c r="M20" s="56" t="str">
        <f t="shared" si="3"/>
        <v>Balanced</v>
      </c>
      <c r="N20" s="56" t="str">
        <f t="shared" si="3"/>
        <v>Balanced</v>
      </c>
      <c r="O20" s="56" t="str">
        <f t="shared" si="3"/>
        <v>Balanced</v>
      </c>
      <c r="P20" s="56" t="str">
        <f t="shared" si="3"/>
        <v>Balanced</v>
      </c>
      <c r="Q20" s="66" t="str">
        <f t="shared" si="3"/>
        <v>Balanced</v>
      </c>
      <c r="R20" s="56" t="str">
        <f t="shared" si="3"/>
        <v>Balanced</v>
      </c>
      <c r="S20" s="56" t="str">
        <f t="shared" si="3"/>
        <v>Balanced</v>
      </c>
      <c r="T20" s="56" t="str">
        <f t="shared" si="3"/>
        <v>Balanced</v>
      </c>
      <c r="U20" s="56" t="str">
        <f t="shared" si="3"/>
        <v>Balanced</v>
      </c>
      <c r="V20" s="56" t="str">
        <f t="shared" si="3"/>
        <v>Balanced</v>
      </c>
      <c r="W20" s="56" t="str">
        <f t="shared" si="3"/>
        <v>Balanced</v>
      </c>
      <c r="X20" s="66" t="str">
        <f t="shared" si="3"/>
        <v>Balanced</v>
      </c>
      <c r="Y20" s="56" t="str">
        <f t="shared" si="3"/>
        <v>Balanced</v>
      </c>
      <c r="Z20" s="56" t="str">
        <f t="shared" si="3"/>
        <v>Balanced</v>
      </c>
      <c r="AA20" s="56" t="str">
        <f t="shared" si="3"/>
        <v>Balanced</v>
      </c>
      <c r="AB20" s="56" t="str">
        <f t="shared" si="3"/>
        <v>Balanced</v>
      </c>
      <c r="AC20" s="56" t="str">
        <f t="shared" si="3"/>
        <v>Balanced</v>
      </c>
      <c r="AD20" s="56" t="str">
        <f t="shared" si="3"/>
        <v>Balanced</v>
      </c>
      <c r="AE20" s="56" t="str">
        <f t="shared" si="3"/>
        <v>Balanced</v>
      </c>
      <c r="AF20" s="56" t="str">
        <f t="shared" si="3"/>
        <v>Balanced</v>
      </c>
    </row>
    <row r="21" spans="1:32" x14ac:dyDescent="0.25">
      <c r="A21" s="16" t="s">
        <v>72</v>
      </c>
      <c r="B21" s="56" t="str">
        <f>IF(B8&lt;&gt;B11,"ERROR","Balanced")</f>
        <v>Balanced</v>
      </c>
      <c r="C21" s="61" t="str">
        <f>IF(C8&lt;&gt;C11,"ERROR","Balanced")</f>
        <v>Balanced</v>
      </c>
      <c r="D21" s="56" t="str">
        <f t="shared" ref="D21:AF21" si="4">IF(D8&lt;&gt;D11,"ERROR","Balanced")</f>
        <v>ERROR</v>
      </c>
      <c r="E21" s="56" t="str">
        <f t="shared" si="4"/>
        <v>ERROR</v>
      </c>
      <c r="F21" s="56" t="str">
        <f t="shared" si="4"/>
        <v>Balanced</v>
      </c>
      <c r="G21" s="56" t="str">
        <f t="shared" si="4"/>
        <v>Balanced</v>
      </c>
      <c r="H21" s="56" t="str">
        <f t="shared" si="4"/>
        <v>ERROR</v>
      </c>
      <c r="I21" s="56" t="str">
        <f t="shared" si="4"/>
        <v>Balanced</v>
      </c>
      <c r="J21" s="66" t="str">
        <f t="shared" si="4"/>
        <v>Balanced</v>
      </c>
      <c r="K21" s="56" t="str">
        <f t="shared" si="4"/>
        <v>Balanced</v>
      </c>
      <c r="L21" s="56" t="str">
        <f t="shared" si="4"/>
        <v>Balanced</v>
      </c>
      <c r="M21" s="56" t="str">
        <f t="shared" si="4"/>
        <v>Balanced</v>
      </c>
      <c r="N21" s="56" t="str">
        <f t="shared" si="4"/>
        <v>ERROR</v>
      </c>
      <c r="O21" s="56" t="str">
        <f t="shared" si="4"/>
        <v>ERROR</v>
      </c>
      <c r="P21" s="56" t="str">
        <f t="shared" si="4"/>
        <v>Balanced</v>
      </c>
      <c r="Q21" s="66" t="str">
        <f t="shared" si="4"/>
        <v>Balanced</v>
      </c>
      <c r="R21" s="56" t="str">
        <f t="shared" si="4"/>
        <v>Balanced</v>
      </c>
      <c r="S21" s="56" t="str">
        <f t="shared" si="4"/>
        <v>Balanced</v>
      </c>
      <c r="T21" s="56" t="str">
        <f t="shared" si="4"/>
        <v>Balanced</v>
      </c>
      <c r="U21" s="56" t="str">
        <f t="shared" si="4"/>
        <v>Balanced</v>
      </c>
      <c r="V21" s="56" t="str">
        <f t="shared" si="4"/>
        <v>Balanced</v>
      </c>
      <c r="W21" s="56" t="str">
        <f t="shared" si="4"/>
        <v>Balanced</v>
      </c>
      <c r="X21" s="66" t="str">
        <f t="shared" si="4"/>
        <v>Balanced</v>
      </c>
      <c r="Y21" s="56" t="str">
        <f t="shared" si="4"/>
        <v>ERROR</v>
      </c>
      <c r="Z21" s="56" t="str">
        <f t="shared" si="4"/>
        <v>ERROR</v>
      </c>
      <c r="AA21" s="56" t="str">
        <f t="shared" si="4"/>
        <v>Balanced</v>
      </c>
      <c r="AB21" s="56" t="str">
        <f t="shared" si="4"/>
        <v>Balanced</v>
      </c>
      <c r="AC21" s="56" t="str">
        <f t="shared" si="4"/>
        <v>Balanced</v>
      </c>
      <c r="AD21" s="56" t="str">
        <f t="shared" si="4"/>
        <v>Balanced</v>
      </c>
      <c r="AE21" s="56" t="str">
        <f t="shared" si="4"/>
        <v>Balanced</v>
      </c>
      <c r="AF21" s="56" t="str">
        <f t="shared" si="4"/>
        <v>Balanced</v>
      </c>
    </row>
    <row r="22" spans="1:32" x14ac:dyDescent="0.25">
      <c r="A22" s="16" t="s">
        <v>73</v>
      </c>
      <c r="B22" s="57" t="str">
        <f>IF(B3&lt;&gt;B16,"ERROR","Balanced")</f>
        <v>Balanced</v>
      </c>
      <c r="C22" s="61" t="str">
        <f>IF(C3&lt;&gt;C16,"ERROR","Balanced")</f>
        <v>Balanced</v>
      </c>
      <c r="D22" s="57" t="str">
        <f>IF(D3&lt;&gt;D16,"ERROR","Balanced")</f>
        <v>ERROR</v>
      </c>
      <c r="E22" s="57" t="str">
        <f t="shared" ref="E22:AF22" si="5">IF(E3&lt;&gt;E16,"ERROR","Balanced")</f>
        <v>ERROR</v>
      </c>
      <c r="F22" s="57" t="str">
        <f t="shared" si="5"/>
        <v>ERROR</v>
      </c>
      <c r="G22" s="57" t="str">
        <f t="shared" si="5"/>
        <v>ERROR</v>
      </c>
      <c r="H22" s="57" t="str">
        <f t="shared" si="5"/>
        <v>ERROR</v>
      </c>
      <c r="I22" s="57" t="str">
        <f t="shared" si="5"/>
        <v>ERROR</v>
      </c>
      <c r="J22" s="66" t="str">
        <f t="shared" si="5"/>
        <v>Balanced</v>
      </c>
      <c r="K22" s="57" t="str">
        <f t="shared" si="5"/>
        <v>ERROR</v>
      </c>
      <c r="L22" s="57" t="str">
        <f t="shared" si="5"/>
        <v>ERROR</v>
      </c>
      <c r="M22" s="57" t="str">
        <f t="shared" si="5"/>
        <v>ERROR</v>
      </c>
      <c r="N22" s="57" t="str">
        <f t="shared" si="5"/>
        <v>ERROR</v>
      </c>
      <c r="O22" s="57" t="str">
        <f t="shared" si="5"/>
        <v>ERROR</v>
      </c>
      <c r="P22" s="57" t="str">
        <f t="shared" si="5"/>
        <v>Balanced</v>
      </c>
      <c r="Q22" s="66" t="str">
        <f t="shared" si="5"/>
        <v>Balanced</v>
      </c>
      <c r="R22" s="57" t="str">
        <f t="shared" si="5"/>
        <v>ERROR</v>
      </c>
      <c r="S22" s="57" t="str">
        <f t="shared" si="5"/>
        <v>ERROR</v>
      </c>
      <c r="T22" s="57" t="str">
        <f t="shared" si="5"/>
        <v>ERROR</v>
      </c>
      <c r="U22" s="57" t="str">
        <f t="shared" si="5"/>
        <v>ERROR</v>
      </c>
      <c r="V22" s="57" t="str">
        <f t="shared" si="5"/>
        <v>ERROR</v>
      </c>
      <c r="W22" s="57" t="str">
        <f t="shared" si="5"/>
        <v>ERROR</v>
      </c>
      <c r="X22" s="66" t="str">
        <f t="shared" si="5"/>
        <v>Balanced</v>
      </c>
      <c r="Y22" s="57" t="str">
        <f t="shared" si="5"/>
        <v>ERROR</v>
      </c>
      <c r="Z22" s="57" t="str">
        <f t="shared" si="5"/>
        <v>ERROR</v>
      </c>
      <c r="AA22" s="57" t="str">
        <f t="shared" si="5"/>
        <v>Balanced</v>
      </c>
      <c r="AB22" s="57" t="str">
        <f t="shared" si="5"/>
        <v>Balanced</v>
      </c>
      <c r="AC22" s="57" t="str">
        <f t="shared" si="5"/>
        <v>Balanced</v>
      </c>
      <c r="AD22" s="57" t="str">
        <f t="shared" si="5"/>
        <v>Balanced</v>
      </c>
      <c r="AE22" s="57" t="str">
        <f t="shared" si="5"/>
        <v>Balanced</v>
      </c>
      <c r="AF22" s="57" t="str">
        <f t="shared" si="5"/>
        <v>Balanced</v>
      </c>
    </row>
    <row r="23" spans="1:32" x14ac:dyDescent="0.25">
      <c r="B23" s="15"/>
      <c r="C23" s="15"/>
      <c r="D23" s="15" t="s">
        <v>74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 t="s">
        <v>75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2:32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2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2:32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2:32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2:32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</sheetData>
  <conditionalFormatting sqref="B19:AF22">
    <cfRule type="containsText" dxfId="1" priority="1" operator="containsText" text="ERROR">
      <formula>NOT(ISERROR(SEARCH("ERROR",B19)))</formula>
    </cfRule>
  </conditionalFormatting>
  <conditionalFormatting sqref="D21">
    <cfRule type="cellIs" dxfId="0" priority="2" operator="equal">
      <formula>"""ERROR"""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Daily Sales Summay</vt:lpstr>
      <vt:lpstr>Daily Sales Summary rv1</vt:lpstr>
      <vt:lpstr>Daily Sales &amp; Petty Cash Recon</vt:lpstr>
      <vt:lpstr>Change Request</vt:lpstr>
      <vt:lpstr>Reconciliation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C. Hill</dc:creator>
  <cp:keywords/>
  <dc:description/>
  <cp:lastModifiedBy>Michael Rueb</cp:lastModifiedBy>
  <cp:revision/>
  <cp:lastPrinted>2024-02-08T17:21:06Z</cp:lastPrinted>
  <dcterms:created xsi:type="dcterms:W3CDTF">2017-03-12T03:56:23Z</dcterms:created>
  <dcterms:modified xsi:type="dcterms:W3CDTF">2024-08-21T16:15:34Z</dcterms:modified>
  <cp:category/>
  <cp:contentStatus/>
</cp:coreProperties>
</file>